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3" windowWidth="19440" windowHeight="7370" firstSheet="1" activeTab="9"/>
  </bookViews>
  <sheets>
    <sheet name="B 81 - ok" sheetId="1" r:id="rId1"/>
    <sheet name="B 82 - ok" sheetId="2" r:id="rId2"/>
    <sheet name="B83 - ok" sheetId="3" r:id="rId3"/>
    <sheet name="B 84 -ok " sheetId="4" r:id="rId4"/>
    <sheet name="Bieu 85- ok" sheetId="5" r:id="rId5"/>
    <sheet name="Bieu 86 co Tien dat - ok" sheetId="6" r:id="rId6"/>
    <sheet name="Bieu 87 -ok" sheetId="7" r:id="rId7"/>
    <sheet name="Bieu 88 ok" sheetId="8" r:id="rId8"/>
    <sheet name="Bieu 89 - ok" sheetId="9" r:id="rId9"/>
    <sheet name="Bieu 90 -ok" sheetId="10" r:id="rId10"/>
  </sheets>
  <externalReferences>
    <externalReference r:id="rId13"/>
  </externalReferences>
  <definedNames>
    <definedName name="_xlnm.Print_Titles" localSheetId="5">'Bieu 86 co Tien dat - ok'!$6:$7</definedName>
    <definedName name="_xlnm.Print_Titles" localSheetId="6">'Bieu 87 -ok'!$6:$8</definedName>
    <definedName name="_xlnm.Print_Titles" localSheetId="7">'Bieu 88 ok'!$6:$8</definedName>
    <definedName name="_xlnm.Print_Titles" localSheetId="8">'Bieu 89 - ok'!$7:$9</definedName>
  </definedNames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E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NHV TDP Thuỷ Sơn</t>
        </r>
      </text>
    </comment>
    <comment ref="E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NVH Tây Minh Lệ, NVH Tân Định</t>
        </r>
      </text>
    </comment>
    <comment ref="E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NVH Thượng Thuỷ</t>
        </r>
      </text>
    </comment>
    <comment ref="E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NVH Tân Tiến, Tân Lộc, Tân Đức</t>
        </r>
      </text>
    </comment>
    <comment ref="E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NVH Biểu Lệ</t>
        </r>
      </text>
    </comment>
    <comment ref="E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NVH Tiên Phan</t>
        </r>
      </text>
    </comment>
    <comment ref="E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NVH Tân Thượng, Tân Đông, Vân Bắc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O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Có hỗ trợ hoạt động của CA 16 xã phường</t>
        </r>
      </text>
    </comment>
  </commentList>
</comments>
</file>

<file path=xl/sharedStrings.xml><?xml version="1.0" encoding="utf-8"?>
<sst xmlns="http://schemas.openxmlformats.org/spreadsheetml/2006/main" count="607" uniqueCount="350">
  <si>
    <t xml:space="preserve">ỦY BAN NHÂN DÂN </t>
  </si>
  <si>
    <t>Biểu số 81/CK-NSNN</t>
  </si>
  <si>
    <r>
      <t xml:space="preserve">   TH</t>
    </r>
    <r>
      <rPr>
        <b/>
        <u val="single"/>
        <sz val="12"/>
        <color indexed="8"/>
        <rFont val="Times New Roman"/>
        <family val="1"/>
      </rPr>
      <t>Ị XÃ BA Đ</t>
    </r>
    <r>
      <rPr>
        <b/>
        <sz val="12"/>
        <color indexed="8"/>
        <rFont val="Times New Roman"/>
        <family val="1"/>
      </rPr>
      <t>ỒN</t>
    </r>
  </si>
  <si>
    <t>(Dự toán đã được Hội đồng nhân dân quyết định)</t>
  </si>
  <si>
    <t>Đơn vị: Triệu đồng</t>
  </si>
  <si>
    <t>STT</t>
  </si>
  <si>
    <t>Nội dung</t>
  </si>
  <si>
    <t>Dự toán</t>
  </si>
  <si>
    <t>A</t>
  </si>
  <si>
    <t>TỔNG NGUỒN THU NGÂN SÁCH THỊ XÃ</t>
  </si>
  <si>
    <t>I</t>
  </si>
  <si>
    <t>Thu ngân sách huyện được hưởng theo phân cấp</t>
  </si>
  <si>
    <t>Thu ngân sách thị xã hưởng 100%</t>
  </si>
  <si>
    <t>Thu ngân sách thị xã hưởng từ các khoản thu phân chia</t>
  </si>
  <si>
    <t>II</t>
  </si>
  <si>
    <t>Thu bổ sung từ ngân sách cấp trên</t>
  </si>
  <si>
    <t>Thu bổ sung cân đối</t>
  </si>
  <si>
    <t>Thu bổ sung có mục tiêu</t>
  </si>
  <si>
    <t>III</t>
  </si>
  <si>
    <t>Thu kết dư</t>
  </si>
  <si>
    <t>IV</t>
  </si>
  <si>
    <t>Thu chuyển nguồn từ năm trước chuyển sang</t>
  </si>
  <si>
    <t>B</t>
  </si>
  <si>
    <t>TỔNG CHI NGÂN SÁCH THỊ XÃ</t>
  </si>
  <si>
    <t>Tổng chi cân đối ngân sách thị xã</t>
  </si>
  <si>
    <t>Chi đầu tư phát triển</t>
  </si>
  <si>
    <t>Chi thường xuyên</t>
  </si>
  <si>
    <t>Dự phòng ngân sách</t>
  </si>
  <si>
    <t>Chi tạo nguồn, điều chỉnh tiền lương</t>
  </si>
  <si>
    <t>Vốn trả nợ vay KCHKM &amp; DA ĐGT</t>
  </si>
  <si>
    <t>Bổ sung có mục tiêu các CĐ chính sách TW và địa phương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</si>
  <si>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</si>
  <si>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</si>
  <si>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</si>
  <si>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</si>
  <si>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Ghi chi theo muc tiêu</t>
  </si>
  <si>
    <t>Biểu số 82/CK-NSNN</t>
  </si>
  <si>
    <t xml:space="preserve"> NGÂN SÁCH CẤP THỊ XÃ</t>
  </si>
  <si>
    <t>Nguồn thu ngân sách</t>
  </si>
  <si>
    <t>Thu ngân sách được hưởng theo phân cấp</t>
  </si>
  <si>
    <t xml:space="preserve"> -</t>
  </si>
  <si>
    <t>Chi ngân sách</t>
  </si>
  <si>
    <t>Chi thuộc nhiệm vụ của ngân sách thị xã</t>
  </si>
  <si>
    <t xml:space="preserve">      -</t>
  </si>
  <si>
    <t>Chi bổ sung cân đối</t>
  </si>
  <si>
    <t>Chi bổ sung có mục tiêu</t>
  </si>
  <si>
    <t>NGÂN SÁCH XÃ, PHƯỜNG</t>
  </si>
  <si>
    <t xml:space="preserve">   -</t>
  </si>
  <si>
    <t xml:space="preserve">  ỦY BAN NHÂN DÂN</t>
  </si>
  <si>
    <t>Biểu số 83/CK-NSNN</t>
  </si>
  <si>
    <r>
      <t xml:space="preserve">    T</t>
    </r>
    <r>
      <rPr>
        <b/>
        <u val="single"/>
        <sz val="12"/>
        <color indexed="8"/>
        <rFont val="Times New Roman"/>
        <family val="1"/>
      </rPr>
      <t>HỊ XÃ BA Đ</t>
    </r>
    <r>
      <rPr>
        <b/>
        <sz val="12"/>
        <color indexed="8"/>
        <rFont val="Times New Roman"/>
        <family val="1"/>
      </rPr>
      <t>ỒN</t>
    </r>
  </si>
  <si>
    <t>Đơn vị tính: Triệu đồng</t>
  </si>
  <si>
    <t>Tổng thu NSNN</t>
  </si>
  <si>
    <t>TỔNG THU NGÂN SÁCH NHÀ NƯỚC</t>
  </si>
  <si>
    <t>Thu nội địa</t>
  </si>
  <si>
    <t>Thu từ khu vực DNNN do Trung ương quản lý</t>
  </si>
  <si>
    <t>Thu từ khu vực DNNN do Địa phương quản lý
(chi tiết theo sắc thuế)</t>
  </si>
  <si>
    <t>Thu từ khu vực doanh nghiệp có vốn đầu tư nước ngoài ( chi tiết theo sắc thuế)</t>
  </si>
  <si>
    <t>Thuế thu nhập cá nhân</t>
  </si>
  <si>
    <t>Thuế bảo vệ môi trường</t>
  </si>
  <si>
    <t>Lệ phí trước bạ</t>
  </si>
  <si>
    <t>Thu phí, lệ phí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</si>
  <si>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</si>
  <si>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</si>
  <si>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</si>
  <si>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</si>
  <si>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bán nhà ở thuộc sở hữu nhà nước</t>
  </si>
  <si>
    <t>Thu từ hoạt động xổ số kiến thiết (chi tiết theo sắc thuế)</t>
  </si>
  <si>
    <t>Thu tiền cấp quyền khai thác khoáng sản</t>
  </si>
  <si>
    <t>Thu khác ngân sách</t>
  </si>
  <si>
    <t>Thu từ quỹ công ích, hoa lợi công sản khác</t>
  </si>
  <si>
    <t>Thu viện trợ</t>
  </si>
  <si>
    <t>UỶ BAN NHÂN DÂN</t>
  </si>
  <si>
    <t>CỘNG HOÀ XÃ HỘI CHỦ NGHĨA VIỆT NAM</t>
  </si>
  <si>
    <t>THỊ XÃ BA ĐỒN</t>
  </si>
  <si>
    <t>Độc lập - Tự do - Hạnh phúc</t>
  </si>
  <si>
    <t>ĐVT: Triệu đồng</t>
  </si>
  <si>
    <t>Tên đơn vị</t>
  </si>
  <si>
    <t>Tổng thu NSNN trên địa bàn</t>
  </si>
  <si>
    <t xml:space="preserve">Thu NS xã được hưởng </t>
  </si>
  <si>
    <t>Thu NS xã được hưởng theo phân cấp</t>
  </si>
  <si>
    <t>Số bổ sung CĐ ngân sách cấp huyện</t>
  </si>
  <si>
    <t>Chi bổ sung thực hiện điều chỉnh tiền lương</t>
  </si>
  <si>
    <t>Tổng chi CĐ ngân sách xã</t>
  </si>
  <si>
    <t>Chia ra</t>
  </si>
  <si>
    <t>Thu NS xã hưởng 100%</t>
  </si>
  <si>
    <t>Thu NS xã hưởng từ các khoản phân chia</t>
  </si>
  <si>
    <t>1=2+5</t>
  </si>
  <si>
    <t>TỔNG SỐ</t>
  </si>
  <si>
    <t>01</t>
  </si>
  <si>
    <t>UBND phường Quảng Phúc</t>
  </si>
  <si>
    <t>02</t>
  </si>
  <si>
    <t>UBND phường Quảng Thuận</t>
  </si>
  <si>
    <t>03</t>
  </si>
  <si>
    <t>UBND phường Quảng Thọ</t>
  </si>
  <si>
    <t>04</t>
  </si>
  <si>
    <t>UBND phường Ba Đồn</t>
  </si>
  <si>
    <t>05</t>
  </si>
  <si>
    <t>UBND phường Quảng Long</t>
  </si>
  <si>
    <t>06</t>
  </si>
  <si>
    <t>UBND phường Quảng Phong</t>
  </si>
  <si>
    <t>07</t>
  </si>
  <si>
    <t>UBND xã Quảng Hoà</t>
  </si>
  <si>
    <t>08</t>
  </si>
  <si>
    <t>UBND xã Quảng Lộc</t>
  </si>
  <si>
    <t>09</t>
  </si>
  <si>
    <t>UBND xã Quảng Văn</t>
  </si>
  <si>
    <t>10</t>
  </si>
  <si>
    <t>UBND xã Quảng Minh</t>
  </si>
  <si>
    <t>11</t>
  </si>
  <si>
    <t>UBND xã Quảng Sơn</t>
  </si>
  <si>
    <t>12</t>
  </si>
  <si>
    <t>UBND xã Quảng Thuỷ</t>
  </si>
  <si>
    <t>13</t>
  </si>
  <si>
    <t>UBND xã Quảng Tân</t>
  </si>
  <si>
    <t>14</t>
  </si>
  <si>
    <t>UBND xã Quảng Trung</t>
  </si>
  <si>
    <t>15</t>
  </si>
  <si>
    <t>UBND xã Quảng Tiên</t>
  </si>
  <si>
    <t>16</t>
  </si>
  <si>
    <t>UBND xã Quảng Hải</t>
  </si>
  <si>
    <t>Biểu số: 90/CK-NSNN</t>
  </si>
  <si>
    <t>(Dự toán đã được HĐND quyết định)</t>
  </si>
  <si>
    <t>ĐVT: triệu đồng</t>
  </si>
  <si>
    <t>Tổng số</t>
  </si>
  <si>
    <t>Bổ sung vốn đầu tư để thực hiện các chương trình mục tiêu, nhiệm vụ</t>
  </si>
  <si>
    <t>Bổ sung vốn sự nghiệp để thực hiện các chế độ, chính sách, nhiệm vụ</t>
  </si>
  <si>
    <t>Bổ sung thực hiện các chương trình mục tiêu quốc gia</t>
  </si>
  <si>
    <t>1=2+3+4</t>
  </si>
  <si>
    <t>Biểu số 84/CK-NSNN</t>
  </si>
  <si>
    <t>Tổng chi NS thị xã</t>
  </si>
  <si>
    <t xml:space="preserve"> Chi NS cấp Thị xã</t>
  </si>
  <si>
    <t>Chi NS cấp xã, phường</t>
  </si>
  <si>
    <t>CHI CÂN ĐỐI NS THỊ XÃ</t>
  </si>
  <si>
    <t>Chi đầu tư cho các dự án</t>
  </si>
  <si>
    <t>Trong đó chia theo lĩnh vực</t>
  </si>
  <si>
    <t>Chi giáo dục - đào tạo và dạy nghề</t>
  </si>
  <si>
    <t>Chi khoa học và công nghệ</t>
  </si>
  <si>
    <t>Trong đó chia theo nguồn vốn</t>
  </si>
  <si>
    <t>Chi đầu tư phát triển khác</t>
  </si>
  <si>
    <t>Trong đó:</t>
  </si>
  <si>
    <t>Chi dự phòng ngân sách</t>
  </si>
  <si>
    <t>Chi tạo nguồn điều chỉnh tiền lương</t>
  </si>
  <si>
    <t>V</t>
  </si>
  <si>
    <t>CHI CÁC CHƯƠNG TRÌNH MỤC TIÊU</t>
  </si>
  <si>
    <t>(Chi tiết)</t>
  </si>
  <si>
    <t>Chi các chương trình, mục tiêu nhiệm vụ</t>
  </si>
  <si>
    <t>C</t>
  </si>
  <si>
    <t>CHI CHUYỂN NGUỒN SANG NĂM SAU</t>
  </si>
  <si>
    <t>Biểu số 85/CK-NSNN</t>
  </si>
  <si>
    <t>CHI CÂN ĐỐI NS XÃ, PHƯỜNG</t>
  </si>
  <si>
    <t>CHI NGÂN SÁCH THỊ XÃ THEO LĨNH VỰC</t>
  </si>
  <si>
    <t>1.1</t>
  </si>
  <si>
    <t>1.2</t>
  </si>
  <si>
    <t>1.3</t>
  </si>
  <si>
    <t>Chi Y tế, dân số và gia đình</t>
  </si>
  <si>
    <t>1.4</t>
  </si>
  <si>
    <t>Chi Văn hóa Thông tin</t>
  </si>
  <si>
    <t>1.5</t>
  </si>
  <si>
    <t>Chi phát thanh, truyền hình, thông tấn</t>
  </si>
  <si>
    <t>1.6</t>
  </si>
  <si>
    <t>Chi thể dục, Thể thao</t>
  </si>
  <si>
    <t>1.7</t>
  </si>
  <si>
    <t>Chi bảo vệ môi trường</t>
  </si>
  <si>
    <t>1.8</t>
  </si>
  <si>
    <t>Chi các hoạt động kinh tế</t>
  </si>
  <si>
    <t>1.9</t>
  </si>
  <si>
    <t>Chi các hoạt động của cơ quan quản lý nhà nước, đảng, đoàn thể</t>
  </si>
  <si>
    <t>1.10</t>
  </si>
  <si>
    <t>Chi đảm bảo xã hội</t>
  </si>
  <si>
    <t>Chi khác ngân sách</t>
  </si>
  <si>
    <t>Chi Quốc phòng An ninh</t>
  </si>
  <si>
    <t>Biểu số 86/CK-NSNN</t>
  </si>
  <si>
    <t>Chi đầu tư phát triển (không kể chương trình MTQG)</t>
  </si>
  <si>
    <t>Chi thường xuyên (không kể chương trình MTQG)</t>
  </si>
  <si>
    <t>Chi chương trình MTQG</t>
  </si>
  <si>
    <t>Chi trả nợ vay KCHKM và DA đương GTNT</t>
  </si>
  <si>
    <t>Chi chuyển nguồn sang NS năm sau</t>
  </si>
  <si>
    <t>CÁC CƠ QUAN, TỔ CHỨC</t>
  </si>
  <si>
    <t>Văn phòng HĐND và UBND thị xã</t>
  </si>
  <si>
    <t>Thanh tra Nhà nước thị xã</t>
  </si>
  <si>
    <t>Phòng Nội vụ thị xã</t>
  </si>
  <si>
    <t>Phòng Lao động Thương binh và Xã hội thị xã</t>
  </si>
  <si>
    <t>Phòng Y tế thị xã</t>
  </si>
  <si>
    <t>Phòng Tài chính - Kế hoạch thị xã</t>
  </si>
  <si>
    <t>Phòng Tài nguyên - Môi trường thị xã</t>
  </si>
  <si>
    <t>Phòng Tư pháp thị xã</t>
  </si>
  <si>
    <t>Phòng Văn hóa- Thông tin</t>
  </si>
  <si>
    <t>Phòng Quản lý đô thị</t>
  </si>
  <si>
    <t>Phòng Giáo dục và Đào tạo</t>
  </si>
  <si>
    <t>Phòng Kinh tế thị xã</t>
  </si>
  <si>
    <t>Thị ủy Ba Đồn</t>
  </si>
  <si>
    <t>Ban quản lý các công trình công cộng thị xã</t>
  </si>
  <si>
    <t>Trung tâm dịch vụ Nông nghiệp</t>
  </si>
  <si>
    <t>Công an thị xã</t>
  </si>
  <si>
    <t>Ban chỉ huy Quân sự thị xã</t>
  </si>
  <si>
    <t>Hội chữ Thập đỏ</t>
  </si>
  <si>
    <t>Ban đại diện Hội Người Cao tuổi</t>
  </si>
  <si>
    <t>Hội Người mù</t>
  </si>
  <si>
    <t>Hội đông y</t>
  </si>
  <si>
    <t>Hội Bảo trợ người tàn tật, Trẻ mồ côi</t>
  </si>
  <si>
    <t>Hội cựu thanh niên xung phong</t>
  </si>
  <si>
    <t>Hội chất độc da cam/DIOXIN</t>
  </si>
  <si>
    <t>Hội khuyến học</t>
  </si>
  <si>
    <t>Hội cựu giáo chức</t>
  </si>
  <si>
    <t>Trung tâm BD chính trị</t>
  </si>
  <si>
    <t>Trung tâm Giáo dục dạy nghề</t>
  </si>
  <si>
    <t>MN Quảng Phúc</t>
  </si>
  <si>
    <t>MN Quảng  Thuận</t>
  </si>
  <si>
    <t>MN Quảng Thọ</t>
  </si>
  <si>
    <t xml:space="preserve">MN Ba Đồn </t>
  </si>
  <si>
    <t>MN Quảng  Long</t>
  </si>
  <si>
    <t>MN Quảng Phong</t>
  </si>
  <si>
    <t>MN Quảng Hoà</t>
  </si>
  <si>
    <t>MN Quảng  Lộc</t>
  </si>
  <si>
    <t xml:space="preserve">MN Quảng Văn </t>
  </si>
  <si>
    <t>MN Quảng  Minh</t>
  </si>
  <si>
    <t>MN Quảng  Sơn</t>
  </si>
  <si>
    <t>MN Quảng  Thuỷ</t>
  </si>
  <si>
    <t>MN Quảng Tân</t>
  </si>
  <si>
    <t>MN Quảng  Trung</t>
  </si>
  <si>
    <t>MN Quảng Tiên</t>
  </si>
  <si>
    <t>MN Quảng Hải</t>
  </si>
  <si>
    <t>TH số 1 Q. Phúc</t>
  </si>
  <si>
    <t xml:space="preserve">TH số 2 Q. Phúc  </t>
  </si>
  <si>
    <t>TH Quảng Thuận</t>
  </si>
  <si>
    <t>TH Quảng Thọ</t>
  </si>
  <si>
    <t>TH Nhân Hải</t>
  </si>
  <si>
    <t>TH số 2 Ba Đồn</t>
  </si>
  <si>
    <t>TH Quảng Long</t>
  </si>
  <si>
    <t>TH Quảng. Phong</t>
  </si>
  <si>
    <t>TH số 1 Q. Hoà</t>
  </si>
  <si>
    <t>TH số 2 Q. Hòa</t>
  </si>
  <si>
    <t>TH Quảng Lộc</t>
  </si>
  <si>
    <t>Tiểu học Cồn Sẻ</t>
  </si>
  <si>
    <t>TH số 1 Quảng Văn</t>
  </si>
  <si>
    <t>TH số 2 Quảng Văn</t>
  </si>
  <si>
    <t>TH Quảng Minh A</t>
  </si>
  <si>
    <t>TH Quảng. Minh B</t>
  </si>
  <si>
    <t>TH Quảng Trung</t>
  </si>
  <si>
    <t>TH Quảng Tiên</t>
  </si>
  <si>
    <t>THCS Quảng Phúc</t>
  </si>
  <si>
    <t>THCS Quảng Thuận</t>
  </si>
  <si>
    <t>THCS Quảng Thọ</t>
  </si>
  <si>
    <t>THCS Ba Đồn</t>
  </si>
  <si>
    <t>THCS NH Ninh</t>
  </si>
  <si>
    <t>THCS Quảng Long</t>
  </si>
  <si>
    <t>THCS Quảng Phong</t>
  </si>
  <si>
    <t>THCS Quảng Hoà</t>
  </si>
  <si>
    <t>THCS Quảng Lộc</t>
  </si>
  <si>
    <t>THCS Quảng Văn</t>
  </si>
  <si>
    <t>THCS Quảng Minh</t>
  </si>
  <si>
    <t>THCS Quảng Sơn</t>
  </si>
  <si>
    <t>THCS Quảng Trung</t>
  </si>
  <si>
    <t>THCS Quảng Tiên</t>
  </si>
  <si>
    <t>TH và THCS Quảng Thuỷ</t>
  </si>
  <si>
    <t>Khối xã phường</t>
  </si>
  <si>
    <t>Phường Ba Đồn</t>
  </si>
  <si>
    <t>Phường Quảng Phúc</t>
  </si>
  <si>
    <t>Phường Quảng Thuận</t>
  </si>
  <si>
    <t>Phường Quảng Thọ</t>
  </si>
  <si>
    <t>Phường Quảng Long</t>
  </si>
  <si>
    <t>Phường Quảng Phong</t>
  </si>
  <si>
    <t>Xã Quảng Hoà</t>
  </si>
  <si>
    <t>Xã Quảng Lộc</t>
  </si>
  <si>
    <t>Xã Quảng Văn</t>
  </si>
  <si>
    <t>Xã Quảng Minh</t>
  </si>
  <si>
    <t>Xã Quảng Sơn</t>
  </si>
  <si>
    <t>Xã Quảng Thủy</t>
  </si>
  <si>
    <t>Xã Quảng Tân</t>
  </si>
  <si>
    <t>Xã Quảng Trung</t>
  </si>
  <si>
    <t>Xã Quảng Tiên</t>
  </si>
  <si>
    <t>Xã Quảng Hải</t>
  </si>
  <si>
    <t>CHI DỰ PHÒNG</t>
  </si>
  <si>
    <t>VI</t>
  </si>
  <si>
    <t>VII</t>
  </si>
  <si>
    <t>CHI BỔ SUNG CÓ MỤC TIÊU CHO NS XÃ, PHƯỜNG</t>
  </si>
  <si>
    <t>CHI CHUYỂN NGUỒN SANG NS NĂM SAU</t>
  </si>
  <si>
    <t>Chi khác NS</t>
  </si>
  <si>
    <t>Biểu số 88/CK-NSNN</t>
  </si>
  <si>
    <t>TH  Quảng Sơn</t>
  </si>
  <si>
    <t xml:space="preserve">    Chi giáo dục - đào tạo và dạy nghề</t>
  </si>
  <si>
    <t xml:space="preserve">    Chi khoa học và công nghệ</t>
  </si>
  <si>
    <t xml:space="preserve">  + Chi đầu tư từ nguồn thu xổ số kiến thiết</t>
  </si>
  <si>
    <t xml:space="preserve">  + Chi đầu tư từ nguồn thu tiền sử dụng đất</t>
  </si>
  <si>
    <t xml:space="preserve">  + Chi đầu tư từ nguồn vốn tập trung</t>
  </si>
  <si>
    <t xml:space="preserve"> + Chi đầu tư từ nguồn vốn tập trung</t>
  </si>
  <si>
    <t xml:space="preserve"> + Chi đầu tư từ nguồn vốn quỹ đất</t>
  </si>
  <si>
    <t xml:space="preserve"> Mặt trận và các Đoàn thể thị xã Ba Đồn: Bổ sung nguồn vốn vay cho các hội viên Nông dân trên địa bàn thị xã</t>
  </si>
  <si>
    <t>Ban QL DA đầu tư XD &amp;phát triển quỹ đất thị xã</t>
  </si>
  <si>
    <t>PGD Ngân hàng chính sách xã hội thị xã: Bổ sung quỹ vốn vay cho các đối tượng chính sách XH</t>
  </si>
  <si>
    <t>VỐN TRẢ NỢ VAY KCHKM &amp; DA ĐGT</t>
  </si>
  <si>
    <t>Biểu số 87/CK-NSNN</t>
  </si>
  <si>
    <t>Trong đó</t>
  </si>
  <si>
    <t>Chi Y tế, dân số và Gia đình</t>
  </si>
  <si>
    <t>Chi văn hóa và thông tin</t>
  </si>
  <si>
    <t>Chi phát thanh, truyền hình và thông tấn</t>
  </si>
  <si>
    <t>Chi thể dục thể thao</t>
  </si>
  <si>
    <t>Chi hoạt động của cơ quan QLNN, đảng, đoàn thể</t>
  </si>
  <si>
    <t>Chi giao thông</t>
  </si>
  <si>
    <t>Chi nông nghiệp, lâm nghiệp, thủy lợi, thủy sản; khác</t>
  </si>
  <si>
    <t>Khối cơ quan, đơn vị, các tổ chức</t>
  </si>
  <si>
    <t>Chi Quốc phòng- ANTT</t>
  </si>
  <si>
    <t>Chi nông nghiệp, lâm nghiệp, thủy lợi, thủy sản</t>
  </si>
  <si>
    <t>Biểu số 89/CK-NSNN</t>
  </si>
  <si>
    <t>VIII</t>
  </si>
  <si>
    <t>Phòng Quản lý Đô thị</t>
  </si>
  <si>
    <t>Đội Quy tắc Đô thị thị xã</t>
  </si>
  <si>
    <t>TH số 1 Ba Đồn</t>
  </si>
  <si>
    <t>TH và THCS Quảng Hải</t>
  </si>
  <si>
    <t>CHI TẠO NGUỒN, ĐIỀU CHỈNH TIỀN LƯƠNG</t>
  </si>
  <si>
    <t>(Dự toán ngân sách đã được HĐND quyết định)</t>
  </si>
  <si>
    <t>Hội Luật gia</t>
  </si>
  <si>
    <t>BQL dự án ĐTXD &amp; PTQĐ thị xã</t>
  </si>
  <si>
    <t>Thu điều tiết từ các khoản thu do tỉnh quản lý</t>
  </si>
  <si>
    <t>Thu từ khu vực kinh tế ngoài quốc doanh (chi thiết theo sắc thuế)</t>
  </si>
  <si>
    <t>Chi Văn hóa Thông tin và truyền thông</t>
  </si>
  <si>
    <t>Chi bổ sung cho ngân sách thị xã</t>
  </si>
  <si>
    <t>Trung tâm Văn hóa thể thao và truyền thông</t>
  </si>
  <si>
    <t>Chi văn hóa và thông tin truyền thông</t>
  </si>
  <si>
    <t>Ban Chỉ huy Quân sự</t>
  </si>
  <si>
    <t>Đội Quy tắc Đô thị</t>
  </si>
  <si>
    <t>Trung tâm văn hoá thể thao và truyền thông</t>
  </si>
  <si>
    <t>CÂN ĐỐI NGÂN SÁCH THỊ XÃ NĂM 2024</t>
  </si>
  <si>
    <t>CÂN ĐỐI NGUỒN THU, CHI DỰ TOÁN NGÂN SÁCH
 CẤP THỊ XÃ NĂM 2024</t>
  </si>
  <si>
    <t>Dự toán năm 2024</t>
  </si>
  <si>
    <t>DỰ TOÁN THU NGÂN SÁCH NHÀ NƯỚC NĂM 2024</t>
  </si>
  <si>
    <t>Thu NSĐP
 hưởng</t>
  </si>
  <si>
    <t>TH và THCS Quảng Tân</t>
  </si>
  <si>
    <t>Trung tâm GDNN-GDTX</t>
  </si>
  <si>
    <t>Trung tâm bồi dưỡng chính trị</t>
  </si>
  <si>
    <t>DỰ TOÁN CHI NGÂN SÁCH CẤP THỊ XÃ THEO TỪNG CƠ QUAN, TỔ CHỨC NĂM 2024</t>
  </si>
  <si>
    <t>DỰ TOÁN CHI THƯỜNG XUYÊN CỦA NGÂN SÁCH CẤP THỊ XÃ THEO TỪNG CƠ QUAN, TỔ CHỨC THEO LĨNH VỰC  NĂM 2024</t>
  </si>
  <si>
    <t>DỰ TOÁN CHI NGÂN SÁCH THỊ XÃ, CHI NGÂN SÁCH CẤP THỊ XÃ VÀ NGÂN SÁCH XÃ, PHƯỜNG THEO CƠ CẤU CHI NĂM 2024</t>
  </si>
  <si>
    <t>DỰ TOÁN CHI NGÂN SÁCH CẤP THỊ XÃ THEO TỪNG LĨNH VỰC NĂM 2024</t>
  </si>
  <si>
    <t>Dự toán chi NS thị xã năm 2024</t>
  </si>
  <si>
    <t>DỰ TOÁN CHI ĐẦU TƯ CỦA NGÂN SÁCH CẤP THỊ XÃ THEO TỪNG CƠ QUAN, TỔ CHỨC THEO LĨNH VỰC NĂM 2024</t>
  </si>
  <si>
    <t>Văn phòng HĐND và UBND</t>
  </si>
  <si>
    <t>Mặt trận và các Đoàn thể thị xã Ba Đồn</t>
  </si>
  <si>
    <t>Dự phòng</t>
  </si>
  <si>
    <t>DỰ TOÁN CHI BỔ SUNG CÓ MỤC TIÊU TỪ NGÂN SÁCH CẤP THỊ XÃ CHO NGÂN SÁCH TỪNG XÃ, PHƯỜNG NĂM 2024</t>
  </si>
  <si>
    <t>DỰ TOÁN THU, CHI NGÂN SÁCH TỪNG XÃ, PHƯỜNG NĂM 2024</t>
  </si>
  <si>
    <t xml:space="preserve"> Uỷ ban MTTQVN thị xã Ba Đồn</t>
  </si>
  <si>
    <t>Hội LHPN</t>
  </si>
  <si>
    <t>Đoàn Thanh niên</t>
  </si>
  <si>
    <t>Hội Nông dân</t>
  </si>
  <si>
    <t>Hội Cựu chiến binh</t>
  </si>
  <si>
    <t>Bổ sung một số nhiệm vụ chi chung</t>
  </si>
  <si>
    <t>Nhung</t>
  </si>
  <si>
    <t>c hoa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</si>
</sst>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-* #,##0\ _₫_-;\-* #,##0\ _₫_-;_-* &quot;-&quot;??\ _₫_-;_-@_-"/>
    <numFmt numFmtId="173" formatCode="#,##0;[Red]#,##0"/>
    <numFmt numFmtId="174" formatCode="_-* #,##0&quot; &quot;_₫_-;\-* #,##0&quot; &quot;_₫_-;_-* &quot;-&quot;??&quot; &quot;_₫_-;_-@_-"/>
    <numFmt numFmtId="175" formatCode="#,##0_ ;\-#,##0\ "/>
    <numFmt numFmtId="176" formatCode="_(* #,##0.00_);_(* \(#,##0.00\);_(* &quot;-&quot;??_);_(@_)"/>
    <numFmt numFmtId="177" formatCode="_(* #,##0_);_(* \(#,##0\);_(* &quot;-&quot;??_);_(@_)"/>
    <numFmt numFmtId="178" formatCode="#,##0_ ;\-#,##0&quot; &quot;"/>
    <numFmt numFmtId="179" formatCode="_-* #,##0.00&quot; &quot;_₫_-;\-* #,##0.00&quot; &quot;_₫_-;_-* &quot;-&quot;??&quot; &quot;_₫_-;_-@_-"/>
    <numFmt numFmtId="180" formatCode="_-* #,##0.00&quot; &quot;_ _-;\-* #,##0.00&quot; &quot;_ _-;_-* &quot;-&quot;??&quot; &quot;_ _-;_-@_-"/>
    <numFmt numFmtId="181" formatCode="#,##0.0"/>
    <numFmt numFmtId="182" formatCode="_(* #,##0.0_);_(* \(#,##0.0\);_(* &quot;-&quot;??_);_(@_)"/>
    <numFmt numFmtId="183" formatCode="_-* #,##0.0\ _₫_-;\-* #,##0.0\ _₫_-;_-* &quot;-&quot;??\ _₫_-;_-@_-"/>
  </numFmts>
  <fonts count="6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i/>
      <sz val="13"/>
      <color indexed="8"/>
      <name val="Times New Roman"/>
      <family val="1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4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3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0" fillId="0" borderId="0" xfId="64">
      <alignment/>
      <protection/>
    </xf>
    <xf numFmtId="0" fontId="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14" fillId="0" borderId="11" xfId="48" applyNumberFormat="1" applyFont="1" applyFill="1" applyBorder="1" applyAlignment="1">
      <alignment horizontal="center" vertical="center" wrapText="1"/>
    </xf>
    <xf numFmtId="172" fontId="1" fillId="0" borderId="11" xfId="48" applyNumberFormat="1" applyFont="1" applyFill="1" applyBorder="1" applyAlignment="1">
      <alignment horizontal="center" vertical="center" wrapText="1"/>
    </xf>
    <xf numFmtId="3" fontId="1" fillId="0" borderId="12" xfId="48" applyNumberFormat="1" applyFont="1" applyFill="1" applyBorder="1" applyAlignment="1">
      <alignment/>
    </xf>
    <xf numFmtId="3" fontId="8" fillId="0" borderId="12" xfId="70" applyNumberFormat="1" applyFont="1" applyFill="1" applyBorder="1" applyAlignment="1">
      <alignment horizontal="left" vertical="center"/>
      <protection/>
    </xf>
    <xf numFmtId="0" fontId="2" fillId="0" borderId="12" xfId="0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0" fillId="0" borderId="13" xfId="64" applyFill="1" applyBorder="1" applyAlignment="1" quotePrefix="1">
      <alignment horizontal="center"/>
      <protection/>
    </xf>
    <xf numFmtId="0" fontId="0" fillId="0" borderId="13" xfId="64" applyFill="1" applyBorder="1" applyAlignment="1">
      <alignment vertical="center"/>
      <protection/>
    </xf>
    <xf numFmtId="0" fontId="0" fillId="0" borderId="13" xfId="64" applyFill="1" applyBorder="1">
      <alignment/>
      <protection/>
    </xf>
    <xf numFmtId="0" fontId="0" fillId="0" borderId="0" xfId="64" applyFill="1">
      <alignment/>
      <protection/>
    </xf>
    <xf numFmtId="0" fontId="0" fillId="0" borderId="12" xfId="64" applyFill="1" applyBorder="1" applyAlignment="1" quotePrefix="1">
      <alignment horizontal="center"/>
      <protection/>
    </xf>
    <xf numFmtId="0" fontId="0" fillId="0" borderId="12" xfId="64" applyFill="1" applyBorder="1" applyAlignment="1">
      <alignment vertical="center"/>
      <protection/>
    </xf>
    <xf numFmtId="0" fontId="0" fillId="0" borderId="12" xfId="64" applyFill="1" applyBorder="1">
      <alignment/>
      <protection/>
    </xf>
    <xf numFmtId="0" fontId="0" fillId="0" borderId="14" xfId="64" applyFill="1" applyBorder="1" applyAlignment="1" quotePrefix="1">
      <alignment horizontal="center"/>
      <protection/>
    </xf>
    <xf numFmtId="0" fontId="0" fillId="0" borderId="14" xfId="64" applyFill="1" applyBorder="1" applyAlignment="1">
      <alignment vertical="center"/>
      <protection/>
    </xf>
    <xf numFmtId="0" fontId="0" fillId="0" borderId="14" xfId="64" applyFill="1" applyBorder="1">
      <alignment/>
      <protection/>
    </xf>
    <xf numFmtId="4" fontId="0" fillId="33" borderId="11" xfId="0" applyNumberFormat="1" applyFont="1" applyFill="1" applyBorder="1" applyAlignment="1">
      <alignment vertical="center"/>
    </xf>
    <xf numFmtId="4" fontId="8" fillId="33" borderId="11" xfId="65" applyNumberFormat="1" applyFont="1" applyFill="1" applyBorder="1">
      <alignment/>
      <protection/>
    </xf>
    <xf numFmtId="3" fontId="0" fillId="33" borderId="11" xfId="0" applyNumberFormat="1" applyFont="1" applyFill="1" applyBorder="1" applyAlignment="1">
      <alignment vertical="center"/>
    </xf>
    <xf numFmtId="4" fontId="1" fillId="33" borderId="11" xfId="65" applyNumberFormat="1" applyFont="1" applyFill="1" applyBorder="1">
      <alignment/>
      <protection/>
    </xf>
    <xf numFmtId="0" fontId="1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2" xfId="70" applyFont="1" applyFill="1" applyBorder="1" applyAlignment="1">
      <alignment vertical="center"/>
      <protection/>
    </xf>
    <xf numFmtId="4" fontId="0" fillId="0" borderId="0" xfId="0" applyNumberFormat="1" applyAlignment="1">
      <alignment/>
    </xf>
    <xf numFmtId="3" fontId="2" fillId="0" borderId="0" xfId="0" applyNumberFormat="1" applyFont="1" applyFill="1" applyAlignment="1">
      <alignment vertical="center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/>
      <protection/>
    </xf>
    <xf numFmtId="3" fontId="2" fillId="0" borderId="11" xfId="64" applyNumberFormat="1" applyFont="1" applyFill="1" applyBorder="1">
      <alignment/>
      <protection/>
    </xf>
    <xf numFmtId="0" fontId="2" fillId="0" borderId="11" xfId="64" applyFont="1" applyFill="1" applyBorder="1">
      <alignment/>
      <protection/>
    </xf>
    <xf numFmtId="0" fontId="2" fillId="0" borderId="0" xfId="0" applyFont="1" applyFill="1" applyAlignment="1">
      <alignment horizontal="center" vertical="center"/>
    </xf>
    <xf numFmtId="172" fontId="2" fillId="0" borderId="11" xfId="41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72" fontId="16" fillId="0" borderId="11" xfId="4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72" fontId="2" fillId="0" borderId="15" xfId="4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2" fontId="2" fillId="0" borderId="0" xfId="4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2" fontId="1" fillId="0" borderId="0" xfId="41" applyNumberFormat="1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73" fontId="16" fillId="0" borderId="0" xfId="0" applyNumberFormat="1" applyFont="1" applyFill="1" applyAlignment="1">
      <alignment vertical="center"/>
    </xf>
    <xf numFmtId="173" fontId="8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2" fontId="2" fillId="0" borderId="0" xfId="48" applyNumberFormat="1" applyFont="1" applyFill="1" applyAlignment="1">
      <alignment vertical="center"/>
    </xf>
    <xf numFmtId="172" fontId="1" fillId="0" borderId="0" xfId="48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48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" fontId="2" fillId="0" borderId="11" xfId="48" applyNumberFormat="1" applyFont="1" applyFill="1" applyBorder="1" applyAlignment="1">
      <alignment horizontal="right" vertical="center"/>
    </xf>
    <xf numFmtId="3" fontId="1" fillId="0" borderId="12" xfId="48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3" fontId="13" fillId="0" borderId="12" xfId="48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1" fillId="0" borderId="12" xfId="48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" fontId="2" fillId="0" borderId="12" xfId="48" applyNumberFormat="1" applyFont="1" applyFill="1" applyBorder="1" applyAlignment="1">
      <alignment horizontal="right" vertical="center"/>
    </xf>
    <xf numFmtId="3" fontId="2" fillId="0" borderId="12" xfId="48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" fontId="2" fillId="0" borderId="14" xfId="48" applyNumberFormat="1" applyFont="1" applyFill="1" applyBorder="1" applyAlignment="1">
      <alignment vertical="center"/>
    </xf>
    <xf numFmtId="3" fontId="1" fillId="0" borderId="14" xfId="48" applyNumberFormat="1" applyFont="1" applyFill="1" applyBorder="1" applyAlignment="1">
      <alignment vertical="center"/>
    </xf>
    <xf numFmtId="172" fontId="1" fillId="0" borderId="0" xfId="48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6" fillId="13" borderId="0" xfId="0" applyFont="1" applyFill="1" applyAlignment="1">
      <alignment vertical="center"/>
    </xf>
    <xf numFmtId="172" fontId="2" fillId="0" borderId="0" xfId="41" applyNumberFormat="1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3" fontId="2" fillId="0" borderId="13" xfId="41" applyNumberFormat="1" applyFont="1" applyFill="1" applyBorder="1" applyAlignment="1">
      <alignment horizontal="right" vertical="center"/>
    </xf>
    <xf numFmtId="3" fontId="2" fillId="0" borderId="11" xfId="4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3" fontId="2" fillId="0" borderId="12" xfId="4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3" fontId="1" fillId="0" borderId="12" xfId="41" applyNumberFormat="1" applyFont="1" applyFill="1" applyBorder="1" applyAlignment="1">
      <alignment vertical="center"/>
    </xf>
    <xf numFmtId="3" fontId="1" fillId="0" borderId="12" xfId="41" applyNumberFormat="1" applyFont="1" applyFill="1" applyBorder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12" xfId="0" applyFill="1" applyBorder="1" applyAlignment="1">
      <alignment vertical="center"/>
    </xf>
    <xf numFmtId="3" fontId="13" fillId="0" borderId="12" xfId="41" applyNumberFormat="1" applyFont="1" applyFill="1" applyBorder="1" applyAlignment="1">
      <alignment vertical="center"/>
    </xf>
    <xf numFmtId="3" fontId="2" fillId="0" borderId="14" xfId="41" applyNumberFormat="1" applyFont="1" applyFill="1" applyBorder="1" applyAlignment="1">
      <alignment vertical="center"/>
    </xf>
    <xf numFmtId="172" fontId="1" fillId="0" borderId="0" xfId="41" applyNumberFormat="1" applyFont="1" applyFill="1" applyAlignment="1">
      <alignment vertical="center"/>
    </xf>
    <xf numFmtId="172" fontId="2" fillId="0" borderId="0" xfId="44" applyNumberFormat="1" applyFont="1" applyFill="1" applyAlignment="1">
      <alignment vertical="center"/>
    </xf>
    <xf numFmtId="175" fontId="2" fillId="0" borderId="11" xfId="44" applyNumberFormat="1" applyFont="1" applyFill="1" applyBorder="1" applyAlignment="1">
      <alignment horizontal="right" vertical="center"/>
    </xf>
    <xf numFmtId="0" fontId="60" fillId="0" borderId="13" xfId="0" applyFont="1" applyFill="1" applyBorder="1" applyAlignment="1">
      <alignment vertical="center"/>
    </xf>
    <xf numFmtId="175" fontId="2" fillId="0" borderId="13" xfId="44" applyNumberFormat="1" applyFont="1" applyFill="1" applyBorder="1" applyAlignment="1">
      <alignment horizontal="right" vertical="center"/>
    </xf>
    <xf numFmtId="175" fontId="2" fillId="0" borderId="12" xfId="44" applyNumberFormat="1" applyFont="1" applyFill="1" applyBorder="1" applyAlignment="1">
      <alignment horizontal="right" vertical="center"/>
    </xf>
    <xf numFmtId="175" fontId="1" fillId="0" borderId="12" xfId="44" applyNumberFormat="1" applyFont="1" applyFill="1" applyBorder="1" applyAlignment="1">
      <alignment horizontal="right" vertical="center"/>
    </xf>
    <xf numFmtId="175" fontId="2" fillId="0" borderId="12" xfId="44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75" fontId="1" fillId="0" borderId="12" xfId="44" applyNumberFormat="1" applyFont="1" applyFill="1" applyBorder="1" applyAlignment="1">
      <alignment vertical="center"/>
    </xf>
    <xf numFmtId="175" fontId="2" fillId="0" borderId="14" xfId="44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2" fontId="2" fillId="0" borderId="10" xfId="44" applyNumberFormat="1" applyFont="1" applyFill="1" applyBorder="1" applyAlignment="1">
      <alignment vertical="center"/>
    </xf>
    <xf numFmtId="172" fontId="1" fillId="0" borderId="0" xfId="44" applyNumberFormat="1" applyFont="1" applyFill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left" vertical="center" wrapText="1"/>
    </xf>
    <xf numFmtId="3" fontId="1" fillId="33" borderId="12" xfId="46" applyNumberFormat="1" applyFont="1" applyFill="1" applyBorder="1" applyAlignment="1">
      <alignment horizontal="right" vertical="center"/>
    </xf>
    <xf numFmtId="3" fontId="8" fillId="33" borderId="12" xfId="70" applyNumberFormat="1" applyFont="1" applyFill="1" applyBorder="1" applyAlignment="1">
      <alignment horizontal="left" vertical="center"/>
      <protection/>
    </xf>
    <xf numFmtId="3" fontId="1" fillId="33" borderId="12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8" fillId="33" borderId="12" xfId="70" applyFont="1" applyFill="1" applyBorder="1" applyAlignment="1">
      <alignment vertical="center"/>
      <protection/>
    </xf>
    <xf numFmtId="3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172" fontId="2" fillId="33" borderId="0" xfId="46" applyNumberFormat="1" applyFont="1" applyFill="1" applyAlignment="1">
      <alignment vertical="center"/>
    </xf>
    <xf numFmtId="172" fontId="2" fillId="33" borderId="0" xfId="46" applyNumberFormat="1" applyFont="1" applyFill="1" applyAlignment="1">
      <alignment horizontal="right" vertical="center"/>
    </xf>
    <xf numFmtId="17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172" fontId="2" fillId="33" borderId="11" xfId="46" applyNumberFormat="1" applyFont="1" applyFill="1" applyBorder="1" applyAlignment="1">
      <alignment vertical="center"/>
    </xf>
    <xf numFmtId="172" fontId="2" fillId="33" borderId="11" xfId="46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172" fontId="1" fillId="33" borderId="0" xfId="46" applyNumberFormat="1" applyFont="1" applyFill="1" applyAlignment="1">
      <alignment vertical="center"/>
    </xf>
    <xf numFmtId="172" fontId="1" fillId="33" borderId="0" xfId="46" applyNumberFormat="1" applyFont="1" applyFill="1" applyAlignment="1">
      <alignment horizontal="right" vertical="center"/>
    </xf>
    <xf numFmtId="172" fontId="23" fillId="33" borderId="11" xfId="46" applyNumberFormat="1" applyFont="1" applyFill="1" applyBorder="1" applyAlignment="1">
      <alignment horizontal="center" vertical="center" wrapText="1"/>
    </xf>
    <xf numFmtId="3" fontId="2" fillId="33" borderId="11" xfId="46" applyNumberFormat="1" applyFont="1" applyFill="1" applyBorder="1" applyAlignment="1">
      <alignment horizontal="right" vertical="center"/>
    </xf>
    <xf numFmtId="172" fontId="1" fillId="33" borderId="12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center" vertical="center"/>
    </xf>
    <xf numFmtId="3" fontId="8" fillId="33" borderId="16" xfId="70" applyNumberFormat="1" applyFont="1" applyFill="1" applyBorder="1" applyAlignment="1">
      <alignment horizontal="left" vertical="center"/>
      <protection/>
    </xf>
    <xf numFmtId="3" fontId="1" fillId="33" borderId="16" xfId="46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0" fontId="8" fillId="33" borderId="16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3" fontId="8" fillId="33" borderId="17" xfId="70" applyNumberFormat="1" applyFont="1" applyFill="1" applyBorder="1" applyAlignment="1">
      <alignment horizontal="left" vertical="center"/>
      <protection/>
    </xf>
    <xf numFmtId="3" fontId="1" fillId="33" borderId="17" xfId="46" applyNumberFormat="1" applyFont="1" applyFill="1" applyBorder="1" applyAlignment="1">
      <alignment horizontal="right" vertical="center"/>
    </xf>
    <xf numFmtId="3" fontId="1" fillId="33" borderId="17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8" fillId="33" borderId="17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1" xfId="41" applyNumberFormat="1" applyFont="1" applyFill="1" applyBorder="1" applyAlignment="1">
      <alignment horizontal="center" vertical="center"/>
    </xf>
    <xf numFmtId="172" fontId="14" fillId="0" borderId="19" xfId="48" applyNumberFormat="1" applyFont="1" applyFill="1" applyBorder="1" applyAlignment="1">
      <alignment horizontal="center" vertical="center"/>
    </xf>
    <xf numFmtId="172" fontId="14" fillId="0" borderId="20" xfId="48" applyNumberFormat="1" applyFont="1" applyFill="1" applyBorder="1" applyAlignment="1">
      <alignment horizontal="center" vertical="center"/>
    </xf>
    <xf numFmtId="172" fontId="14" fillId="0" borderId="21" xfId="48" applyNumberFormat="1" applyFont="1" applyFill="1" applyBorder="1" applyAlignment="1">
      <alignment horizontal="center" vertical="center"/>
    </xf>
    <xf numFmtId="172" fontId="14" fillId="0" borderId="15" xfId="48" applyNumberFormat="1" applyFont="1" applyFill="1" applyBorder="1" applyAlignment="1">
      <alignment horizontal="center" vertical="center" wrapText="1"/>
    </xf>
    <xf numFmtId="172" fontId="14" fillId="0" borderId="10" xfId="48" applyNumberFormat="1" applyFont="1" applyFill="1" applyBorder="1" applyAlignment="1">
      <alignment horizontal="center" vertical="center" wrapText="1"/>
    </xf>
    <xf numFmtId="172" fontId="14" fillId="0" borderId="15" xfId="48" applyNumberFormat="1" applyFont="1" applyFill="1" applyBorder="1" applyAlignment="1">
      <alignment horizontal="center" vertical="center"/>
    </xf>
    <xf numFmtId="172" fontId="14" fillId="0" borderId="10" xfId="48" applyNumberFormat="1" applyFont="1" applyFill="1" applyBorder="1" applyAlignment="1">
      <alignment horizontal="center" vertical="center"/>
    </xf>
    <xf numFmtId="172" fontId="23" fillId="33" borderId="15" xfId="46" applyNumberFormat="1" applyFont="1" applyFill="1" applyBorder="1" applyAlignment="1">
      <alignment horizontal="center" vertical="center" wrapText="1"/>
    </xf>
    <xf numFmtId="172" fontId="23" fillId="33" borderId="10" xfId="46" applyNumberFormat="1" applyFont="1" applyFill="1" applyBorder="1" applyAlignment="1">
      <alignment horizontal="center" vertical="center" wrapText="1"/>
    </xf>
    <xf numFmtId="172" fontId="23" fillId="33" borderId="19" xfId="46" applyNumberFormat="1" applyFont="1" applyFill="1" applyBorder="1" applyAlignment="1">
      <alignment horizontal="center" vertical="center"/>
    </xf>
    <xf numFmtId="172" fontId="23" fillId="33" borderId="21" xfId="46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72" fontId="23" fillId="33" borderId="15" xfId="46" applyNumberFormat="1" applyFont="1" applyFill="1" applyBorder="1" applyAlignment="1">
      <alignment horizontal="center" vertical="center"/>
    </xf>
    <xf numFmtId="172" fontId="23" fillId="33" borderId="22" xfId="46" applyNumberFormat="1" applyFont="1" applyFill="1" applyBorder="1" applyAlignment="1">
      <alignment horizontal="center" vertical="center"/>
    </xf>
    <xf numFmtId="172" fontId="23" fillId="33" borderId="10" xfId="46" applyNumberFormat="1" applyFont="1" applyFill="1" applyBorder="1" applyAlignment="1">
      <alignment horizontal="center" vertical="center"/>
    </xf>
    <xf numFmtId="172" fontId="23" fillId="33" borderId="20" xfId="46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64" applyFont="1" applyAlignment="1">
      <alignment horizontal="right"/>
      <protection/>
    </xf>
    <xf numFmtId="0" fontId="2" fillId="0" borderId="19" xfId="64" applyFont="1" applyFill="1" applyBorder="1" applyAlignment="1">
      <alignment horizontal="center"/>
      <protection/>
    </xf>
    <xf numFmtId="0" fontId="2" fillId="0" borderId="21" xfId="64" applyFont="1" applyFill="1" applyBorder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2" fillId="0" borderId="0" xfId="64" applyFont="1" applyAlignment="1">
      <alignment horizontal="right"/>
      <protection/>
    </xf>
    <xf numFmtId="0" fontId="4" fillId="0" borderId="0" xfId="64" applyFont="1" applyAlignment="1">
      <alignment horizontal="center" vertical="center" wrapText="1"/>
      <protection/>
    </xf>
    <xf numFmtId="0" fontId="15" fillId="0" borderId="0" xfId="64" applyFont="1" applyAlignment="1">
      <alignment horizontal="center"/>
      <protection/>
    </xf>
    <xf numFmtId="172" fontId="46" fillId="33" borderId="0" xfId="0" applyNumberFormat="1" applyFont="1" applyFill="1" applyAlignment="1">
      <alignment vertical="center"/>
    </xf>
    <xf numFmtId="172" fontId="16" fillId="0" borderId="13" xfId="41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172" fontId="16" fillId="0" borderId="12" xfId="41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72" fontId="8" fillId="0" borderId="12" xfId="49" applyNumberFormat="1" applyFont="1" applyFill="1" applyBorder="1" applyAlignment="1">
      <alignment vertical="center"/>
    </xf>
    <xf numFmtId="172" fontId="16" fillId="0" borderId="12" xfId="49" applyNumberFormat="1" applyFont="1" applyFill="1" applyBorder="1" applyAlignment="1">
      <alignment vertical="center"/>
    </xf>
    <xf numFmtId="172" fontId="8" fillId="0" borderId="12" xfId="41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172" fontId="16" fillId="0" borderId="14" xfId="41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173" fontId="16" fillId="0" borderId="12" xfId="0" applyNumberFormat="1" applyFont="1" applyFill="1" applyBorder="1" applyAlignment="1">
      <alignment vertical="center"/>
    </xf>
    <xf numFmtId="173" fontId="8" fillId="0" borderId="12" xfId="0" applyNumberFormat="1" applyFont="1" applyFill="1" applyBorder="1" applyAlignment="1">
      <alignment vertical="center"/>
    </xf>
    <xf numFmtId="173" fontId="8" fillId="0" borderId="12" xfId="49" applyNumberFormat="1" applyFont="1" applyFill="1" applyBorder="1" applyAlignment="1">
      <alignment vertical="center"/>
    </xf>
    <xf numFmtId="173" fontId="16" fillId="0" borderId="12" xfId="41" applyNumberFormat="1" applyFont="1" applyFill="1" applyBorder="1" applyAlignment="1">
      <alignment vertical="center"/>
    </xf>
    <xf numFmtId="173" fontId="16" fillId="0" borderId="14" xfId="0" applyNumberFormat="1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172" fontId="1" fillId="0" borderId="0" xfId="41" applyNumberFormat="1" applyFont="1" applyFill="1" applyAlignment="1">
      <alignment vertical="center"/>
    </xf>
    <xf numFmtId="3" fontId="16" fillId="0" borderId="13" xfId="49" applyNumberFormat="1" applyFont="1" applyFill="1" applyBorder="1" applyAlignment="1">
      <alignment horizontal="right" vertical="center"/>
    </xf>
    <xf numFmtId="3" fontId="8" fillId="0" borderId="12" xfId="49" applyNumberFormat="1" applyFont="1" applyFill="1" applyBorder="1" applyAlignment="1">
      <alignment horizontal="right" vertical="center"/>
    </xf>
    <xf numFmtId="172" fontId="8" fillId="0" borderId="0" xfId="0" applyNumberFormat="1" applyFont="1" applyFill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3" fontId="16" fillId="0" borderId="14" xfId="49" applyNumberFormat="1" applyFont="1" applyFill="1" applyBorder="1" applyAlignment="1">
      <alignment horizontal="right" vertical="center"/>
    </xf>
    <xf numFmtId="175" fontId="1" fillId="0" borderId="16" xfId="44" applyNumberFormat="1" applyFont="1" applyFill="1" applyBorder="1" applyAlignment="1">
      <alignment horizontal="right" vertical="center"/>
    </xf>
    <xf numFmtId="175" fontId="1" fillId="0" borderId="17" xfId="44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left" vertical="center" wrapText="1"/>
    </xf>
    <xf numFmtId="181" fontId="1" fillId="0" borderId="12" xfId="48" applyNumberFormat="1" applyFont="1" applyFill="1" applyBorder="1" applyAlignment="1">
      <alignment horizontal="right" vertical="center"/>
    </xf>
    <xf numFmtId="0" fontId="12" fillId="0" borderId="12" xfId="0" applyNumberFormat="1" applyFont="1" applyFill="1" applyBorder="1" applyAlignment="1">
      <alignment horizontal="left" vertical="center" wrapText="1"/>
    </xf>
    <xf numFmtId="181" fontId="1" fillId="0" borderId="12" xfId="48" applyNumberFormat="1" applyFont="1" applyFill="1" applyBorder="1" applyAlignment="1">
      <alignment vertical="center"/>
    </xf>
    <xf numFmtId="3" fontId="8" fillId="0" borderId="12" xfId="48" applyNumberFormat="1" applyFont="1" applyFill="1" applyBorder="1" applyAlignment="1">
      <alignment/>
    </xf>
    <xf numFmtId="172" fontId="13" fillId="0" borderId="0" xfId="47" applyNumberFormat="1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172" fontId="13" fillId="0" borderId="15" xfId="47" applyNumberFormat="1" applyFont="1" applyFill="1" applyBorder="1" applyAlignment="1">
      <alignment horizontal="center" vertical="center"/>
    </xf>
    <xf numFmtId="172" fontId="13" fillId="0" borderId="19" xfId="47" applyNumberFormat="1" applyFont="1" applyFill="1" applyBorder="1" applyAlignment="1">
      <alignment horizontal="center" vertical="center"/>
    </xf>
    <xf numFmtId="172" fontId="13" fillId="0" borderId="20" xfId="47" applyNumberFormat="1" applyFont="1" applyFill="1" applyBorder="1" applyAlignment="1">
      <alignment horizontal="center" vertical="center"/>
    </xf>
    <xf numFmtId="172" fontId="13" fillId="0" borderId="21" xfId="47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72" fontId="13" fillId="0" borderId="22" xfId="47" applyNumberFormat="1" applyFont="1" applyFill="1" applyBorder="1" applyAlignment="1">
      <alignment horizontal="center" vertical="center"/>
    </xf>
    <xf numFmtId="172" fontId="13" fillId="0" borderId="15" xfId="47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2" fontId="13" fillId="0" borderId="10" xfId="47" applyNumberFormat="1" applyFont="1" applyFill="1" applyBorder="1" applyAlignment="1">
      <alignment horizontal="center" vertical="center"/>
    </xf>
    <xf numFmtId="172" fontId="13" fillId="0" borderId="10" xfId="47" applyNumberFormat="1" applyFont="1" applyFill="1" applyBorder="1" applyAlignment="1">
      <alignment horizontal="center" vertical="center" wrapText="1"/>
    </xf>
    <xf numFmtId="172" fontId="13" fillId="0" borderId="11" xfId="47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3" fontId="13" fillId="0" borderId="11" xfId="47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181" fontId="15" fillId="0" borderId="12" xfId="47" applyNumberFormat="1" applyFont="1" applyFill="1" applyBorder="1" applyAlignment="1">
      <alignment horizontal="right" vertical="center"/>
    </xf>
    <xf numFmtId="181" fontId="15" fillId="0" borderId="12" xfId="47" applyNumberFormat="1" applyFont="1" applyFill="1" applyBorder="1" applyAlignment="1">
      <alignment vertical="center"/>
    </xf>
    <xf numFmtId="3" fontId="15" fillId="0" borderId="12" xfId="47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5" fillId="0" borderId="12" xfId="45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181" fontId="15" fillId="0" borderId="12" xfId="47" applyNumberFormat="1" applyFont="1" applyFill="1" applyBorder="1" applyAlignment="1">
      <alignment horizontal="right"/>
    </xf>
    <xf numFmtId="181" fontId="15" fillId="0" borderId="12" xfId="47" applyNumberFormat="1" applyFont="1" applyFill="1" applyBorder="1" applyAlignment="1">
      <alignment/>
    </xf>
    <xf numFmtId="3" fontId="15" fillId="0" borderId="12" xfId="47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5" fillId="0" borderId="12" xfId="45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81" fontId="15" fillId="0" borderId="12" xfId="45" applyNumberFormat="1" applyFont="1" applyFill="1" applyBorder="1" applyAlignment="1">
      <alignment/>
    </xf>
    <xf numFmtId="0" fontId="63" fillId="0" borderId="12" xfId="0" applyFont="1" applyFill="1" applyBorder="1" applyAlignment="1">
      <alignment horizontal="left" vertical="center" wrapText="1"/>
    </xf>
    <xf numFmtId="181" fontId="12" fillId="0" borderId="12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vertical="center" wrapText="1"/>
    </xf>
    <xf numFmtId="181" fontId="12" fillId="0" borderId="12" xfId="0" applyNumberFormat="1" applyFont="1" applyFill="1" applyBorder="1" applyAlignment="1">
      <alignment horizontal="right" vertical="center" wrapText="1"/>
    </xf>
    <xf numFmtId="181" fontId="12" fillId="0" borderId="12" xfId="47" applyNumberFormat="1" applyFont="1" applyFill="1" applyBorder="1" applyAlignment="1">
      <alignment horizontal="right" vertical="center"/>
    </xf>
    <xf numFmtId="181" fontId="15" fillId="0" borderId="12" xfId="48" applyNumberFormat="1" applyFont="1" applyFill="1" applyBorder="1" applyAlignment="1">
      <alignment horizontal="right" vertical="center"/>
    </xf>
    <xf numFmtId="3" fontId="12" fillId="0" borderId="12" xfId="47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" fontId="63" fillId="0" borderId="12" xfId="0" applyNumberFormat="1" applyFont="1" applyFill="1" applyBorder="1" applyAlignment="1">
      <alignment vertical="center"/>
    </xf>
    <xf numFmtId="3" fontId="12" fillId="0" borderId="12" xfId="70" applyNumberFormat="1" applyFont="1" applyFill="1" applyBorder="1" applyAlignment="1">
      <alignment horizontal="left" vertical="center"/>
      <protection/>
    </xf>
    <xf numFmtId="3" fontId="1" fillId="0" borderId="12" xfId="45" applyNumberFormat="1" applyFont="1" applyFill="1" applyBorder="1" applyAlignment="1">
      <alignment/>
    </xf>
    <xf numFmtId="181" fontId="0" fillId="0" borderId="0" xfId="0" applyNumberFormat="1" applyFill="1" applyAlignment="1">
      <alignment vertical="center"/>
    </xf>
    <xf numFmtId="0" fontId="12" fillId="0" borderId="12" xfId="70" applyFont="1" applyFill="1" applyBorder="1" applyAlignment="1">
      <alignment vertical="center"/>
      <protection/>
    </xf>
    <xf numFmtId="0" fontId="15" fillId="0" borderId="14" xfId="0" applyFont="1" applyFill="1" applyBorder="1" applyAlignment="1">
      <alignment horizontal="center" vertical="center"/>
    </xf>
    <xf numFmtId="3" fontId="12" fillId="0" borderId="14" xfId="70" applyNumberFormat="1" applyFont="1" applyFill="1" applyBorder="1" applyAlignment="1">
      <alignment horizontal="left" vertical="center"/>
      <protection/>
    </xf>
    <xf numFmtId="181" fontId="15" fillId="0" borderId="14" xfId="47" applyNumberFormat="1" applyFont="1" applyFill="1" applyBorder="1" applyAlignment="1">
      <alignment/>
    </xf>
    <xf numFmtId="3" fontId="15" fillId="0" borderId="14" xfId="47" applyNumberFormat="1" applyFont="1" applyFill="1" applyBorder="1" applyAlignment="1">
      <alignment/>
    </xf>
    <xf numFmtId="3" fontId="1" fillId="0" borderId="14" xfId="45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172" fontId="15" fillId="0" borderId="0" xfId="47" applyNumberFormat="1" applyFont="1" applyFill="1" applyAlignment="1">
      <alignment vertical="center"/>
    </xf>
    <xf numFmtId="172" fontId="64" fillId="0" borderId="0" xfId="47" applyNumberFormat="1" applyFont="1" applyFill="1" applyAlignment="1">
      <alignment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4" xfId="45"/>
    <cellStyle name="Comma 5" xfId="46"/>
    <cellStyle name="Comma 6" xfId="47"/>
    <cellStyle name="Comma 7" xfId="48"/>
    <cellStyle name="Comma 8" xfId="49"/>
    <cellStyle name="Currency" xfId="50"/>
    <cellStyle name="Currency [0]" xfId="51"/>
    <cellStyle name="Check Cell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rmal 6" xfId="67"/>
    <cellStyle name="Normal 8" xfId="68"/>
    <cellStyle name="Normal 9" xfId="69"/>
    <cellStyle name="Normal_Bieu 52 (QT chi BS NSX) 2013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0</xdr:rowOff>
    </xdr:from>
    <xdr:to>
      <xdr:col>1</xdr:col>
      <xdr:colOff>1466850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695325" y="4762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Bi&#7875;u%20m&#7851;u%20c&#244;ng%20khai%20DT%202022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81"/>
      <sheetName val="Bieu 82"/>
      <sheetName val="Bieu 83"/>
      <sheetName val="B 84"/>
      <sheetName val="Bieu 85"/>
      <sheetName val="Bieu 86"/>
      <sheetName val="Bieu 87"/>
      <sheetName val="Bieu 88"/>
      <sheetName val="Bieu 89"/>
      <sheetName val="Bieu 90"/>
    </sheetNames>
    <sheetDataSet>
      <sheetData sheetId="0">
        <row r="13">
          <cell r="B13" t="str">
            <v>Thu điều tiết từ các khoản thu do tỉnh quản lý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32"/>
  <sheetViews>
    <sheetView zoomScalePageLayoutView="0" workbookViewId="0" topLeftCell="A16">
      <selection activeCell="A16" sqref="A4:C30"/>
    </sheetView>
  </sheetViews>
  <sheetFormatPr defaultColWidth="9.00390625" defaultRowHeight="15.75"/>
  <cols>
    <col min="1" max="1" width="7.125" style="64" customWidth="1"/>
    <col min="2" max="2" width="49.75390625" style="59" customWidth="1"/>
    <col min="3" max="3" width="22.00390625" style="65" customWidth="1"/>
    <col min="4" max="16384" width="9.00390625" style="59" customWidth="1"/>
  </cols>
  <sheetData>
    <row r="1" spans="1:3" s="54" customFormat="1" ht="15">
      <c r="A1" s="53" t="s">
        <v>0</v>
      </c>
      <c r="C1" s="55" t="s">
        <v>1</v>
      </c>
    </row>
    <row r="2" spans="1:3" s="54" customFormat="1" ht="15">
      <c r="A2" s="53" t="s">
        <v>2</v>
      </c>
      <c r="C2" s="55"/>
    </row>
    <row r="4" spans="1:3" s="56" customFormat="1" ht="17.25">
      <c r="A4" s="171" t="s">
        <v>323</v>
      </c>
      <c r="B4" s="171"/>
      <c r="C4" s="171"/>
    </row>
    <row r="5" spans="1:3" s="57" customFormat="1" ht="20.25" customHeight="1">
      <c r="A5" s="172" t="s">
        <v>3</v>
      </c>
      <c r="B5" s="172"/>
      <c r="C5" s="172"/>
    </row>
    <row r="6" spans="1:3" ht="15">
      <c r="A6" s="58"/>
      <c r="B6" s="173" t="s">
        <v>4</v>
      </c>
      <c r="C6" s="173"/>
    </row>
    <row r="7" spans="1:3" ht="46.5" customHeight="1">
      <c r="A7" s="48" t="s">
        <v>5</v>
      </c>
      <c r="B7" s="48" t="s">
        <v>6</v>
      </c>
      <c r="C7" s="50" t="s">
        <v>7</v>
      </c>
    </row>
    <row r="8" spans="1:3" s="32" customFormat="1" ht="24" customHeight="1">
      <c r="A8" s="60" t="s">
        <v>8</v>
      </c>
      <c r="B8" s="61" t="s">
        <v>9</v>
      </c>
      <c r="C8" s="228">
        <f>C9+C12+C13</f>
        <v>814852</v>
      </c>
    </row>
    <row r="9" spans="1:3" s="32" customFormat="1" ht="24" customHeight="1">
      <c r="A9" s="229" t="s">
        <v>10</v>
      </c>
      <c r="B9" s="230" t="s">
        <v>11</v>
      </c>
      <c r="C9" s="231">
        <f>C10+C11</f>
        <v>245225</v>
      </c>
    </row>
    <row r="10" spans="1:3" s="33" customFormat="1" ht="24" customHeight="1">
      <c r="A10" s="232"/>
      <c r="B10" s="233" t="s">
        <v>12</v>
      </c>
      <c r="C10" s="234">
        <v>73600</v>
      </c>
    </row>
    <row r="11" spans="1:3" s="33" customFormat="1" ht="24" customHeight="1">
      <c r="A11" s="232"/>
      <c r="B11" s="233" t="s">
        <v>13</v>
      </c>
      <c r="C11" s="234">
        <v>171625</v>
      </c>
    </row>
    <row r="12" spans="1:3" s="32" customFormat="1" ht="24" customHeight="1">
      <c r="A12" s="229" t="s">
        <v>14</v>
      </c>
      <c r="B12" s="230" t="s">
        <v>314</v>
      </c>
      <c r="C12" s="235">
        <v>650</v>
      </c>
    </row>
    <row r="13" spans="1:6" s="32" customFormat="1" ht="24" customHeight="1">
      <c r="A13" s="229" t="s">
        <v>18</v>
      </c>
      <c r="B13" s="230" t="s">
        <v>15</v>
      </c>
      <c r="C13" s="235">
        <f>C14+C15</f>
        <v>568977</v>
      </c>
      <c r="E13" s="33"/>
      <c r="F13" s="33"/>
    </row>
    <row r="14" spans="1:3" s="33" customFormat="1" ht="24" customHeight="1">
      <c r="A14" s="232"/>
      <c r="B14" s="233" t="s">
        <v>16</v>
      </c>
      <c r="C14" s="234">
        <v>461589</v>
      </c>
    </row>
    <row r="15" spans="1:3" s="33" customFormat="1" ht="24" customHeight="1">
      <c r="A15" s="232"/>
      <c r="B15" s="233" t="s">
        <v>17</v>
      </c>
      <c r="C15" s="234">
        <v>107388</v>
      </c>
    </row>
    <row r="16" spans="1:6" s="32" customFormat="1" ht="24" customHeight="1">
      <c r="A16" s="229" t="s">
        <v>18</v>
      </c>
      <c r="B16" s="230" t="s">
        <v>19</v>
      </c>
      <c r="C16" s="231"/>
      <c r="E16" s="33"/>
      <c r="F16" s="33"/>
    </row>
    <row r="17" spans="1:6" s="32" customFormat="1" ht="24" customHeight="1">
      <c r="A17" s="229" t="s">
        <v>20</v>
      </c>
      <c r="B17" s="230" t="s">
        <v>21</v>
      </c>
      <c r="C17" s="231"/>
      <c r="E17" s="33"/>
      <c r="F17" s="33"/>
    </row>
    <row r="18" spans="1:6" s="62" customFormat="1" ht="24" customHeight="1">
      <c r="A18" s="229" t="s">
        <v>22</v>
      </c>
      <c r="B18" s="230" t="s">
        <v>23</v>
      </c>
      <c r="C18" s="231">
        <f>C19+C30</f>
        <v>814852</v>
      </c>
      <c r="E18" s="63"/>
      <c r="F18" s="63"/>
    </row>
    <row r="19" spans="1:6" s="62" customFormat="1" ht="24" customHeight="1">
      <c r="A19" s="229" t="s">
        <v>10</v>
      </c>
      <c r="B19" s="230" t="s">
        <v>24</v>
      </c>
      <c r="C19" s="231">
        <f>C20+C21+C22+C23+C24+C25</f>
        <v>814852</v>
      </c>
      <c r="E19" s="63"/>
      <c r="F19" s="63"/>
    </row>
    <row r="20" spans="1:3" s="63" customFormat="1" ht="24" customHeight="1">
      <c r="A20" s="232">
        <v>1</v>
      </c>
      <c r="B20" s="233" t="s">
        <v>25</v>
      </c>
      <c r="C20" s="236">
        <f>'B 84 -ok '!C10</f>
        <v>187959</v>
      </c>
    </row>
    <row r="21" spans="1:3" s="63" customFormat="1" ht="24" customHeight="1">
      <c r="A21" s="232">
        <v>2</v>
      </c>
      <c r="B21" s="233" t="s">
        <v>26</v>
      </c>
      <c r="C21" s="236">
        <f>'B 84 -ok '!C20</f>
        <v>610593</v>
      </c>
    </row>
    <row r="22" spans="1:3" s="63" customFormat="1" ht="24" customHeight="1">
      <c r="A22" s="232">
        <v>3</v>
      </c>
      <c r="B22" s="233" t="s">
        <v>27</v>
      </c>
      <c r="C22" s="236">
        <f>'B 84 -ok '!C24</f>
        <v>16300</v>
      </c>
    </row>
    <row r="23" spans="1:3" ht="24" customHeight="1">
      <c r="A23" s="232">
        <v>4</v>
      </c>
      <c r="B23" s="233" t="s">
        <v>28</v>
      </c>
      <c r="C23" s="236"/>
    </row>
    <row r="24" spans="1:3" ht="24" customHeight="1">
      <c r="A24" s="232">
        <v>5</v>
      </c>
      <c r="B24" s="233" t="s">
        <v>29</v>
      </c>
      <c r="C24" s="236"/>
    </row>
    <row r="25" spans="1:3" ht="24" customHeight="1">
      <c r="A25" s="232">
        <v>6</v>
      </c>
      <c r="B25" s="233" t="s">
        <v>30</v>
      </c>
      <c r="C25" s="236"/>
    </row>
    <row r="26" spans="1:3" s="54" customFormat="1" ht="24" customHeight="1">
      <c r="A26" s="229" t="s">
        <v>14</v>
      </c>
      <c r="B26" s="230" t="s">
        <v>31</v>
      </c>
      <c r="C26" s="231"/>
    </row>
    <row r="27" spans="1:3" ht="24" customHeight="1">
      <c r="A27" s="232">
        <v>1</v>
      </c>
      <c r="B27" s="233" t="s">
        <v>32</v>
      </c>
      <c r="C27" s="236"/>
    </row>
    <row r="28" spans="1:3" ht="24" customHeight="1">
      <c r="A28" s="232">
        <v>2</v>
      </c>
      <c r="B28" s="233" t="s">
        <v>33</v>
      </c>
      <c r="C28" s="236"/>
    </row>
    <row r="29" spans="1:3" s="54" customFormat="1" ht="24" customHeight="1">
      <c r="A29" s="229" t="s">
        <v>18</v>
      </c>
      <c r="B29" s="230" t="s">
        <v>34</v>
      </c>
      <c r="C29" s="231"/>
    </row>
    <row r="30" spans="1:3" s="54" customFormat="1" ht="24" customHeight="1">
      <c r="A30" s="237" t="s">
        <v>20</v>
      </c>
      <c r="B30" s="238" t="s">
        <v>35</v>
      </c>
      <c r="C30" s="239"/>
    </row>
    <row r="31" spans="1:3" ht="15">
      <c r="A31" s="174"/>
      <c r="B31" s="175"/>
      <c r="C31" s="175"/>
    </row>
    <row r="32" spans="1:3" ht="15">
      <c r="A32" s="175"/>
      <c r="B32" s="175"/>
      <c r="C32" s="175"/>
    </row>
  </sheetData>
  <sheetProtection/>
  <mergeCells count="4">
    <mergeCell ref="A4:C4"/>
    <mergeCell ref="A5:C5"/>
    <mergeCell ref="B6:C6"/>
    <mergeCell ref="A31:C32"/>
  </mergeCells>
  <printOptions/>
  <pageMargins left="0.986220472" right="0" top="0.643700787" bottom="0.44685039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7"/>
  <sheetViews>
    <sheetView tabSelected="1" zoomScalePageLayoutView="0" workbookViewId="0" topLeftCell="A1">
      <selection activeCell="F38" sqref="F38"/>
    </sheetView>
  </sheetViews>
  <sheetFormatPr defaultColWidth="9.00390625" defaultRowHeight="15.75"/>
  <cols>
    <col min="1" max="1" width="4.75390625" style="6" customWidth="1"/>
    <col min="2" max="2" width="28.50390625" style="6" customWidth="1"/>
    <col min="3" max="3" width="13.125" style="6" customWidth="1"/>
    <col min="4" max="4" width="12.75390625" style="6" customWidth="1"/>
    <col min="5" max="5" width="13.875" style="6" customWidth="1"/>
    <col min="6" max="6" width="12.75390625" style="6" customWidth="1"/>
    <col min="7" max="16384" width="9.00390625" style="6" customWidth="1"/>
  </cols>
  <sheetData>
    <row r="1" spans="1:6" ht="18.75">
      <c r="A1" s="223" t="s">
        <v>72</v>
      </c>
      <c r="B1" s="223"/>
      <c r="D1" s="224" t="s">
        <v>121</v>
      </c>
      <c r="E1" s="224"/>
      <c r="F1" s="224"/>
    </row>
    <row r="2" spans="1:2" ht="18.75">
      <c r="A2" s="223" t="s">
        <v>74</v>
      </c>
      <c r="B2" s="223"/>
    </row>
    <row r="3" ht="15.75"/>
    <row r="4" spans="1:6" ht="39" customHeight="1">
      <c r="A4" s="225" t="s">
        <v>340</v>
      </c>
      <c r="B4" s="225"/>
      <c r="C4" s="225"/>
      <c r="D4" s="225"/>
      <c r="E4" s="225"/>
      <c r="F4" s="225"/>
    </row>
    <row r="5" spans="1:6" ht="16.5">
      <c r="A5" s="226" t="s">
        <v>122</v>
      </c>
      <c r="B5" s="226"/>
      <c r="C5" s="226"/>
      <c r="D5" s="226"/>
      <c r="E5" s="226"/>
      <c r="F5" s="226"/>
    </row>
    <row r="6" ht="15.75"/>
    <row r="7" spans="1:6" ht="15.75">
      <c r="A7" s="220" t="s">
        <v>123</v>
      </c>
      <c r="B7" s="220"/>
      <c r="C7" s="220"/>
      <c r="D7" s="220"/>
      <c r="E7" s="220"/>
      <c r="F7" s="220"/>
    </row>
    <row r="8" ht="15.75"/>
    <row r="9" spans="1:6" ht="110.25">
      <c r="A9" s="42" t="s">
        <v>5</v>
      </c>
      <c r="B9" s="42" t="s">
        <v>77</v>
      </c>
      <c r="C9" s="42" t="s">
        <v>124</v>
      </c>
      <c r="D9" s="42" t="s">
        <v>125</v>
      </c>
      <c r="E9" s="42" t="s">
        <v>126</v>
      </c>
      <c r="F9" s="42" t="s">
        <v>127</v>
      </c>
    </row>
    <row r="10" spans="1:6" ht="24.75" customHeight="1">
      <c r="A10" s="43" t="s">
        <v>8</v>
      </c>
      <c r="B10" s="43" t="s">
        <v>22</v>
      </c>
      <c r="C10" s="43" t="s">
        <v>128</v>
      </c>
      <c r="D10" s="43">
        <v>2</v>
      </c>
      <c r="E10" s="43">
        <v>3</v>
      </c>
      <c r="F10" s="43">
        <v>4</v>
      </c>
    </row>
    <row r="11" spans="1:6" ht="18" customHeight="1">
      <c r="A11" s="221" t="s">
        <v>88</v>
      </c>
      <c r="B11" s="222"/>
      <c r="C11" s="44">
        <f>SUM(C12:C27)</f>
        <v>1590</v>
      </c>
      <c r="D11" s="44">
        <f>SUM(D12:D27)</f>
        <v>0</v>
      </c>
      <c r="E11" s="44">
        <f>SUM(E12:E27)</f>
        <v>1590</v>
      </c>
      <c r="F11" s="45"/>
    </row>
    <row r="12" spans="1:6" s="21" customFormat="1" ht="22.5" customHeight="1">
      <c r="A12" s="18" t="s">
        <v>89</v>
      </c>
      <c r="B12" s="19" t="s">
        <v>90</v>
      </c>
      <c r="C12" s="20">
        <f>D12+E12+F12</f>
        <v>10</v>
      </c>
      <c r="D12" s="20"/>
      <c r="E12" s="13">
        <v>10</v>
      </c>
      <c r="F12" s="20"/>
    </row>
    <row r="13" spans="1:6" s="21" customFormat="1" ht="22.5" customHeight="1">
      <c r="A13" s="22" t="s">
        <v>91</v>
      </c>
      <c r="B13" s="23" t="s">
        <v>92</v>
      </c>
      <c r="C13" s="24">
        <f aca="true" t="shared" si="0" ref="C13:C27">D13+E13+F13</f>
        <v>210</v>
      </c>
      <c r="D13" s="24"/>
      <c r="E13" s="13">
        <v>210</v>
      </c>
      <c r="F13" s="24"/>
    </row>
    <row r="14" spans="1:6" s="21" customFormat="1" ht="22.5" customHeight="1">
      <c r="A14" s="22" t="s">
        <v>93</v>
      </c>
      <c r="B14" s="23" t="s">
        <v>94</v>
      </c>
      <c r="C14" s="24">
        <f t="shared" si="0"/>
        <v>210</v>
      </c>
      <c r="D14" s="24"/>
      <c r="E14" s="13">
        <v>210</v>
      </c>
      <c r="F14" s="24"/>
    </row>
    <row r="15" spans="1:6" s="21" customFormat="1" ht="22.5" customHeight="1">
      <c r="A15" s="22" t="s">
        <v>95</v>
      </c>
      <c r="B15" s="23" t="s">
        <v>96</v>
      </c>
      <c r="C15" s="24">
        <f t="shared" si="0"/>
        <v>10</v>
      </c>
      <c r="D15" s="24"/>
      <c r="E15" s="13">
        <v>10</v>
      </c>
      <c r="F15" s="24"/>
    </row>
    <row r="16" spans="1:6" s="21" customFormat="1" ht="22.5" customHeight="1">
      <c r="A16" s="22" t="s">
        <v>97</v>
      </c>
      <c r="B16" s="23" t="s">
        <v>98</v>
      </c>
      <c r="C16" s="24">
        <f t="shared" si="0"/>
        <v>210</v>
      </c>
      <c r="D16" s="24"/>
      <c r="E16" s="13">
        <v>210</v>
      </c>
      <c r="F16" s="24"/>
    </row>
    <row r="17" spans="1:6" s="21" customFormat="1" ht="22.5" customHeight="1">
      <c r="A17" s="22" t="s">
        <v>99</v>
      </c>
      <c r="B17" s="23" t="s">
        <v>100</v>
      </c>
      <c r="C17" s="24">
        <f t="shared" si="0"/>
        <v>10</v>
      </c>
      <c r="D17" s="24"/>
      <c r="E17" s="13">
        <v>10</v>
      </c>
      <c r="F17" s="24"/>
    </row>
    <row r="18" spans="1:6" s="21" customFormat="1" ht="22.5" customHeight="1">
      <c r="A18" s="22" t="s">
        <v>101</v>
      </c>
      <c r="B18" s="23" t="s">
        <v>102</v>
      </c>
      <c r="C18" s="24">
        <f t="shared" si="0"/>
        <v>10</v>
      </c>
      <c r="D18" s="24"/>
      <c r="E18" s="13">
        <v>10</v>
      </c>
      <c r="F18" s="24"/>
    </row>
    <row r="19" spans="1:6" s="21" customFormat="1" ht="22.5" customHeight="1">
      <c r="A19" s="22" t="s">
        <v>103</v>
      </c>
      <c r="B19" s="23" t="s">
        <v>104</v>
      </c>
      <c r="C19" s="24">
        <f t="shared" si="0"/>
        <v>10</v>
      </c>
      <c r="D19" s="24"/>
      <c r="E19" s="13">
        <v>10</v>
      </c>
      <c r="F19" s="24"/>
    </row>
    <row r="20" spans="1:6" s="21" customFormat="1" ht="22.5" customHeight="1">
      <c r="A20" s="22" t="s">
        <v>105</v>
      </c>
      <c r="B20" s="23" t="s">
        <v>106</v>
      </c>
      <c r="C20" s="24">
        <f t="shared" si="0"/>
        <v>10</v>
      </c>
      <c r="D20" s="24"/>
      <c r="E20" s="13">
        <v>10</v>
      </c>
      <c r="F20" s="24"/>
    </row>
    <row r="21" spans="1:6" s="21" customFormat="1" ht="22.5" customHeight="1">
      <c r="A21" s="22" t="s">
        <v>107</v>
      </c>
      <c r="B21" s="23" t="s">
        <v>108</v>
      </c>
      <c r="C21" s="24">
        <f t="shared" si="0"/>
        <v>10</v>
      </c>
      <c r="D21" s="24"/>
      <c r="E21" s="13">
        <v>10</v>
      </c>
      <c r="F21" s="24"/>
    </row>
    <row r="22" spans="1:6" s="21" customFormat="1" ht="22.5" customHeight="1">
      <c r="A22" s="22" t="s">
        <v>109</v>
      </c>
      <c r="B22" s="23" t="s">
        <v>110</v>
      </c>
      <c r="C22" s="24">
        <f t="shared" si="0"/>
        <v>10</v>
      </c>
      <c r="D22" s="24"/>
      <c r="E22" s="13">
        <v>10</v>
      </c>
      <c r="F22" s="24"/>
    </row>
    <row r="23" spans="1:6" s="21" customFormat="1" ht="22.5" customHeight="1">
      <c r="A23" s="22" t="s">
        <v>111</v>
      </c>
      <c r="B23" s="23" t="s">
        <v>112</v>
      </c>
      <c r="C23" s="24">
        <f t="shared" si="0"/>
        <v>10</v>
      </c>
      <c r="D23" s="24"/>
      <c r="E23" s="13">
        <v>10</v>
      </c>
      <c r="F23" s="24"/>
    </row>
    <row r="24" spans="1:6" s="21" customFormat="1" ht="22.5" customHeight="1">
      <c r="A24" s="22" t="s">
        <v>113</v>
      </c>
      <c r="B24" s="23" t="s">
        <v>114</v>
      </c>
      <c r="C24" s="24">
        <f t="shared" si="0"/>
        <v>440</v>
      </c>
      <c r="D24" s="24"/>
      <c r="E24" s="13">
        <v>440</v>
      </c>
      <c r="F24" s="24"/>
    </row>
    <row r="25" spans="1:6" s="21" customFormat="1" ht="22.5" customHeight="1">
      <c r="A25" s="22" t="s">
        <v>115</v>
      </c>
      <c r="B25" s="23" t="s">
        <v>116</v>
      </c>
      <c r="C25" s="24">
        <f t="shared" si="0"/>
        <v>210</v>
      </c>
      <c r="D25" s="24"/>
      <c r="E25" s="13">
        <v>210</v>
      </c>
      <c r="F25" s="24"/>
    </row>
    <row r="26" spans="1:6" s="21" customFormat="1" ht="22.5" customHeight="1">
      <c r="A26" s="22" t="s">
        <v>117</v>
      </c>
      <c r="B26" s="23" t="s">
        <v>118</v>
      </c>
      <c r="C26" s="24">
        <f t="shared" si="0"/>
        <v>210</v>
      </c>
      <c r="D26" s="24"/>
      <c r="E26" s="13">
        <v>210</v>
      </c>
      <c r="F26" s="24"/>
    </row>
    <row r="27" spans="1:6" s="21" customFormat="1" ht="22.5" customHeight="1">
      <c r="A27" s="25" t="s">
        <v>119</v>
      </c>
      <c r="B27" s="26" t="s">
        <v>120</v>
      </c>
      <c r="C27" s="27">
        <f t="shared" si="0"/>
        <v>10</v>
      </c>
      <c r="D27" s="27"/>
      <c r="E27" s="27">
        <v>10</v>
      </c>
      <c r="F27" s="27"/>
    </row>
  </sheetData>
  <sheetProtection/>
  <mergeCells count="7">
    <mergeCell ref="A7:F7"/>
    <mergeCell ref="A11:B11"/>
    <mergeCell ref="A1:B1"/>
    <mergeCell ref="D1:F1"/>
    <mergeCell ref="A2:B2"/>
    <mergeCell ref="A4:F4"/>
    <mergeCell ref="A5:F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32"/>
  <sheetViews>
    <sheetView zoomScalePageLayoutView="0" workbookViewId="0" topLeftCell="A19">
      <selection activeCell="B20" sqref="A4:C30"/>
    </sheetView>
  </sheetViews>
  <sheetFormatPr defaultColWidth="9.00390625" defaultRowHeight="15.75"/>
  <cols>
    <col min="1" max="1" width="6.875" style="69" customWidth="1"/>
    <col min="2" max="2" width="51.75390625" style="70" customWidth="1"/>
    <col min="3" max="3" width="21.75390625" style="70" customWidth="1"/>
    <col min="4" max="4" width="4.625" style="70" customWidth="1"/>
    <col min="5" max="16384" width="8.875" style="70" customWidth="1"/>
  </cols>
  <sheetData>
    <row r="1" spans="1:3" s="37" customFormat="1" ht="15">
      <c r="A1" s="66" t="s">
        <v>0</v>
      </c>
      <c r="C1" s="37" t="s">
        <v>36</v>
      </c>
    </row>
    <row r="2" s="37" customFormat="1" ht="15">
      <c r="A2" s="66" t="s">
        <v>2</v>
      </c>
    </row>
    <row r="4" spans="1:3" s="67" customFormat="1" ht="39" customHeight="1">
      <c r="A4" s="240" t="s">
        <v>324</v>
      </c>
      <c r="B4" s="171"/>
      <c r="C4" s="171"/>
    </row>
    <row r="5" spans="1:3" s="68" customFormat="1" ht="17.25">
      <c r="A5" s="172" t="s">
        <v>3</v>
      </c>
      <c r="B5" s="172"/>
      <c r="C5" s="172"/>
    </row>
    <row r="6" spans="1:3" ht="15">
      <c r="A6" s="58"/>
      <c r="B6" s="173" t="s">
        <v>4</v>
      </c>
      <c r="C6" s="173"/>
    </row>
    <row r="7" spans="1:3" s="71" customFormat="1" ht="58.5" customHeight="1">
      <c r="A7" s="48" t="s">
        <v>5</v>
      </c>
      <c r="B7" s="48" t="s">
        <v>6</v>
      </c>
      <c r="C7" s="49" t="s">
        <v>325</v>
      </c>
    </row>
    <row r="8" spans="1:3" s="72" customFormat="1" ht="20.25" customHeight="1">
      <c r="A8" s="60" t="s">
        <v>8</v>
      </c>
      <c r="B8" s="61" t="s">
        <v>37</v>
      </c>
      <c r="C8" s="61"/>
    </row>
    <row r="9" spans="1:6" s="72" customFormat="1" ht="20.25" customHeight="1">
      <c r="A9" s="229" t="s">
        <v>10</v>
      </c>
      <c r="B9" s="230" t="s">
        <v>38</v>
      </c>
      <c r="C9" s="241">
        <f>SUM(C10:C12)</f>
        <v>662764</v>
      </c>
      <c r="F9" s="73"/>
    </row>
    <row r="10" spans="1:5" s="71" customFormat="1" ht="20.25" customHeight="1">
      <c r="A10" s="232">
        <v>1</v>
      </c>
      <c r="B10" s="233" t="s">
        <v>39</v>
      </c>
      <c r="C10" s="242">
        <v>177198</v>
      </c>
      <c r="E10" s="74"/>
    </row>
    <row r="11" spans="1:5" s="71" customFormat="1" ht="20.25" customHeight="1">
      <c r="A11" s="232">
        <v>2</v>
      </c>
      <c r="B11" s="233" t="str">
        <f>'[1]Bieu 81'!B13</f>
        <v>Thu điều tiết từ các khoản thu do tỉnh quản lý</v>
      </c>
      <c r="C11" s="242">
        <f>'B 81 - ok'!C12</f>
        <v>650</v>
      </c>
      <c r="E11" s="74"/>
    </row>
    <row r="12" spans="1:3" s="71" customFormat="1" ht="20.25" customHeight="1">
      <c r="A12" s="232">
        <v>3</v>
      </c>
      <c r="B12" s="233" t="s">
        <v>15</v>
      </c>
      <c r="C12" s="242">
        <f>SUM(C13:C14)</f>
        <v>484916</v>
      </c>
    </row>
    <row r="13" spans="1:3" s="71" customFormat="1" ht="20.25" customHeight="1">
      <c r="A13" s="232" t="s">
        <v>40</v>
      </c>
      <c r="B13" s="233" t="s">
        <v>16</v>
      </c>
      <c r="C13" s="243">
        <v>377528</v>
      </c>
    </row>
    <row r="14" spans="1:3" s="71" customFormat="1" ht="20.25" customHeight="1">
      <c r="A14" s="232" t="s">
        <v>40</v>
      </c>
      <c r="B14" s="233" t="s">
        <v>17</v>
      </c>
      <c r="C14" s="243">
        <v>107388</v>
      </c>
    </row>
    <row r="15" spans="1:3" s="71" customFormat="1" ht="20.25" customHeight="1">
      <c r="A15" s="232">
        <v>4</v>
      </c>
      <c r="B15" s="233" t="s">
        <v>19</v>
      </c>
      <c r="C15" s="242"/>
    </row>
    <row r="16" spans="1:3" s="71" customFormat="1" ht="20.25" customHeight="1">
      <c r="A16" s="232">
        <v>5</v>
      </c>
      <c r="B16" s="233" t="s">
        <v>21</v>
      </c>
      <c r="C16" s="242"/>
    </row>
    <row r="17" spans="1:6" s="72" customFormat="1" ht="20.25" customHeight="1">
      <c r="A17" s="229" t="s">
        <v>14</v>
      </c>
      <c r="B17" s="230" t="s">
        <v>41</v>
      </c>
      <c r="C17" s="241">
        <f>C18+C19</f>
        <v>662764</v>
      </c>
      <c r="E17" s="73"/>
      <c r="F17" s="73"/>
    </row>
    <row r="18" spans="1:3" s="71" customFormat="1" ht="20.25" customHeight="1">
      <c r="A18" s="232">
        <v>1</v>
      </c>
      <c r="B18" s="233" t="s">
        <v>42</v>
      </c>
      <c r="C18" s="242">
        <v>177848</v>
      </c>
    </row>
    <row r="19" spans="1:3" s="71" customFormat="1" ht="20.25" customHeight="1">
      <c r="A19" s="232">
        <v>2</v>
      </c>
      <c r="B19" s="233" t="s">
        <v>317</v>
      </c>
      <c r="C19" s="242">
        <f>SUM(C20:C21)</f>
        <v>484916</v>
      </c>
    </row>
    <row r="20" spans="1:3" s="71" customFormat="1" ht="20.25" customHeight="1">
      <c r="A20" s="232" t="s">
        <v>43</v>
      </c>
      <c r="B20" s="233" t="s">
        <v>44</v>
      </c>
      <c r="C20" s="242">
        <v>377528</v>
      </c>
    </row>
    <row r="21" spans="1:3" s="71" customFormat="1" ht="20.25" customHeight="1">
      <c r="A21" s="232" t="s">
        <v>43</v>
      </c>
      <c r="B21" s="233" t="s">
        <v>45</v>
      </c>
      <c r="C21" s="242">
        <v>107388</v>
      </c>
    </row>
    <row r="22" spans="1:3" s="72" customFormat="1" ht="20.25" customHeight="1">
      <c r="A22" s="229" t="s">
        <v>22</v>
      </c>
      <c r="B22" s="230" t="s">
        <v>46</v>
      </c>
      <c r="C22" s="241"/>
    </row>
    <row r="23" spans="1:3" s="72" customFormat="1" ht="20.25" customHeight="1">
      <c r="A23" s="229" t="s">
        <v>10</v>
      </c>
      <c r="B23" s="230" t="s">
        <v>38</v>
      </c>
      <c r="C23" s="244">
        <f>SUM(C24:C25)</f>
        <v>152088</v>
      </c>
    </row>
    <row r="24" spans="1:3" s="71" customFormat="1" ht="20.25" customHeight="1">
      <c r="A24" s="232">
        <v>1</v>
      </c>
      <c r="B24" s="233" t="s">
        <v>39</v>
      </c>
      <c r="C24" s="243">
        <v>68027</v>
      </c>
    </row>
    <row r="25" spans="1:3" s="71" customFormat="1" ht="20.25" customHeight="1">
      <c r="A25" s="232">
        <v>2</v>
      </c>
      <c r="B25" s="233" t="s">
        <v>15</v>
      </c>
      <c r="C25" s="243">
        <f>C26+C27</f>
        <v>84061</v>
      </c>
    </row>
    <row r="26" spans="1:3" s="71" customFormat="1" ht="20.25" customHeight="1">
      <c r="A26" s="232" t="s">
        <v>47</v>
      </c>
      <c r="B26" s="233" t="s">
        <v>16</v>
      </c>
      <c r="C26" s="243">
        <v>84061</v>
      </c>
    </row>
    <row r="27" spans="1:3" s="71" customFormat="1" ht="20.25" customHeight="1">
      <c r="A27" s="232" t="s">
        <v>47</v>
      </c>
      <c r="B27" s="233" t="s">
        <v>17</v>
      </c>
      <c r="C27" s="242"/>
    </row>
    <row r="28" spans="1:3" s="71" customFormat="1" ht="20.25" customHeight="1">
      <c r="A28" s="232">
        <v>3</v>
      </c>
      <c r="B28" s="233" t="s">
        <v>19</v>
      </c>
      <c r="C28" s="242"/>
    </row>
    <row r="29" spans="1:3" s="71" customFormat="1" ht="20.25" customHeight="1">
      <c r="A29" s="232">
        <v>4</v>
      </c>
      <c r="B29" s="233" t="s">
        <v>21</v>
      </c>
      <c r="C29" s="242"/>
    </row>
    <row r="30" spans="1:3" s="101" customFormat="1" ht="20.25" customHeight="1">
      <c r="A30" s="237" t="s">
        <v>14</v>
      </c>
      <c r="B30" s="238" t="s">
        <v>41</v>
      </c>
      <c r="C30" s="245">
        <v>152088</v>
      </c>
    </row>
    <row r="31" spans="1:3" ht="15">
      <c r="A31" s="174"/>
      <c r="B31" s="175"/>
      <c r="C31" s="175"/>
    </row>
    <row r="32" spans="1:3" ht="15">
      <c r="A32" s="175"/>
      <c r="B32" s="175"/>
      <c r="C32" s="175"/>
    </row>
  </sheetData>
  <sheetProtection/>
  <mergeCells count="4">
    <mergeCell ref="A4:C4"/>
    <mergeCell ref="A5:C5"/>
    <mergeCell ref="B6:C6"/>
    <mergeCell ref="A31:C32"/>
  </mergeCells>
  <printOptions/>
  <pageMargins left="0.986220472" right="0" top="0.643700787" bottom="0.44685039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28"/>
  <sheetViews>
    <sheetView zoomScalePageLayoutView="0" workbookViewId="0" topLeftCell="A22">
      <selection activeCell="B30" sqref="A1:IV16384"/>
    </sheetView>
  </sheetViews>
  <sheetFormatPr defaultColWidth="9.00390625" defaultRowHeight="15.75"/>
  <cols>
    <col min="1" max="1" width="4.125" style="70" customWidth="1"/>
    <col min="2" max="2" width="45.50390625" style="70" customWidth="1"/>
    <col min="3" max="3" width="13.625" style="247" customWidth="1"/>
    <col min="4" max="4" width="16.75390625" style="247" customWidth="1"/>
    <col min="5" max="5" width="10.375" style="70" bestFit="1" customWidth="1"/>
    <col min="6" max="6" width="12.625" style="70" bestFit="1" customWidth="1"/>
    <col min="7" max="16384" width="9.00390625" style="70" customWidth="1"/>
  </cols>
  <sheetData>
    <row r="1" spans="1:4" s="37" customFormat="1" ht="15">
      <c r="A1" s="37" t="s">
        <v>48</v>
      </c>
      <c r="C1" s="37" t="s">
        <v>49</v>
      </c>
      <c r="D1" s="102"/>
    </row>
    <row r="2" spans="1:4" s="37" customFormat="1" ht="15">
      <c r="A2" s="37" t="s">
        <v>50</v>
      </c>
      <c r="C2" s="102"/>
      <c r="D2" s="102"/>
    </row>
    <row r="3" spans="3:4" s="37" customFormat="1" ht="15">
      <c r="C3" s="102"/>
      <c r="D3" s="102"/>
    </row>
    <row r="4" spans="1:4" s="246" customFormat="1" ht="21.75" customHeight="1">
      <c r="A4" s="177" t="s">
        <v>326</v>
      </c>
      <c r="B4" s="177"/>
      <c r="C4" s="177"/>
      <c r="D4" s="177"/>
    </row>
    <row r="5" spans="1:4" s="246" customFormat="1" ht="21.75" customHeight="1">
      <c r="A5" s="178" t="s">
        <v>3</v>
      </c>
      <c r="B5" s="178"/>
      <c r="C5" s="178"/>
      <c r="D5" s="178"/>
    </row>
    <row r="6" spans="3:4" s="70" customFormat="1" ht="27" customHeight="1">
      <c r="C6" s="79" t="s">
        <v>51</v>
      </c>
      <c r="D6" s="247"/>
    </row>
    <row r="7" spans="1:4" s="46" customFormat="1" ht="33.75" customHeight="1">
      <c r="A7" s="184" t="s">
        <v>5</v>
      </c>
      <c r="B7" s="184" t="s">
        <v>6</v>
      </c>
      <c r="C7" s="186" t="s">
        <v>325</v>
      </c>
      <c r="D7" s="186"/>
    </row>
    <row r="8" spans="1:4" s="46" customFormat="1" ht="40.5" customHeight="1">
      <c r="A8" s="185"/>
      <c r="B8" s="185"/>
      <c r="C8" s="47" t="s">
        <v>52</v>
      </c>
      <c r="D8" s="47" t="s">
        <v>327</v>
      </c>
    </row>
    <row r="9" spans="1:4" s="72" customFormat="1" ht="21" customHeight="1">
      <c r="A9" s="60" t="s">
        <v>10</v>
      </c>
      <c r="B9" s="61" t="s">
        <v>53</v>
      </c>
      <c r="C9" s="248">
        <f>SUM(C10:C27)</f>
        <v>281350</v>
      </c>
      <c r="D9" s="248">
        <f>SUM(D10:D27)</f>
        <v>245225</v>
      </c>
    </row>
    <row r="10" spans="1:5" s="71" customFormat="1" ht="21" customHeight="1">
      <c r="A10" s="232">
        <v>1</v>
      </c>
      <c r="B10" s="233" t="s">
        <v>54</v>
      </c>
      <c r="C10" s="249"/>
      <c r="D10" s="249"/>
      <c r="E10" s="250"/>
    </row>
    <row r="11" spans="1:5" s="71" customFormat="1" ht="21" customHeight="1">
      <c r="A11" s="232">
        <v>2</v>
      </c>
      <c r="B11" s="233" t="s">
        <v>55</v>
      </c>
      <c r="C11" s="249"/>
      <c r="D11" s="249"/>
      <c r="E11" s="250"/>
    </row>
    <row r="12" spans="1:5" s="71" customFormat="1" ht="33.75" customHeight="1">
      <c r="A12" s="232">
        <v>3</v>
      </c>
      <c r="B12" s="251" t="s">
        <v>56</v>
      </c>
      <c r="C12" s="249"/>
      <c r="D12" s="249"/>
      <c r="E12" s="250"/>
    </row>
    <row r="13" spans="1:5" s="71" customFormat="1" ht="33.75" customHeight="1">
      <c r="A13" s="232">
        <v>4</v>
      </c>
      <c r="B13" s="251" t="s">
        <v>57</v>
      </c>
      <c r="C13" s="249"/>
      <c r="D13" s="249"/>
      <c r="E13" s="250"/>
    </row>
    <row r="14" spans="1:4" s="71" customFormat="1" ht="33.75" customHeight="1">
      <c r="A14" s="232">
        <v>5</v>
      </c>
      <c r="B14" s="251" t="s">
        <v>315</v>
      </c>
      <c r="C14" s="249">
        <v>30500</v>
      </c>
      <c r="D14" s="249">
        <f>C14</f>
        <v>30500</v>
      </c>
    </row>
    <row r="15" spans="1:4" s="71" customFormat="1" ht="21" customHeight="1">
      <c r="A15" s="232">
        <v>6</v>
      </c>
      <c r="B15" s="233" t="s">
        <v>58</v>
      </c>
      <c r="C15" s="249">
        <v>11000</v>
      </c>
      <c r="D15" s="249">
        <f>C15</f>
        <v>11000</v>
      </c>
    </row>
    <row r="16" spans="1:4" s="71" customFormat="1" ht="21" customHeight="1">
      <c r="A16" s="232">
        <v>7</v>
      </c>
      <c r="B16" s="233" t="s">
        <v>59</v>
      </c>
      <c r="C16" s="249"/>
      <c r="D16" s="249"/>
    </row>
    <row r="17" spans="1:4" s="71" customFormat="1" ht="21" customHeight="1">
      <c r="A17" s="232">
        <v>8</v>
      </c>
      <c r="B17" s="233" t="s">
        <v>60</v>
      </c>
      <c r="C17" s="249">
        <v>27000</v>
      </c>
      <c r="D17" s="249">
        <f>C17</f>
        <v>27000</v>
      </c>
    </row>
    <row r="18" spans="1:4" s="71" customFormat="1" ht="21" customHeight="1">
      <c r="A18" s="232">
        <v>9</v>
      </c>
      <c r="B18" s="233" t="s">
        <v>61</v>
      </c>
      <c r="C18" s="249">
        <v>3300</v>
      </c>
      <c r="D18" s="249">
        <f>C18</f>
        <v>3300</v>
      </c>
    </row>
    <row r="19" spans="1:4" s="71" customFormat="1" ht="21" customHeight="1">
      <c r="A19" s="232">
        <v>10</v>
      </c>
      <c r="B19" s="233" t="s">
        <v>62</v>
      </c>
      <c r="C19" s="249"/>
      <c r="D19" s="249"/>
    </row>
    <row r="20" spans="1:4" s="71" customFormat="1" ht="21" customHeight="1">
      <c r="A20" s="232">
        <v>11</v>
      </c>
      <c r="B20" s="233" t="s">
        <v>63</v>
      </c>
      <c r="C20" s="249">
        <v>100</v>
      </c>
      <c r="D20" s="249">
        <f>C20</f>
        <v>100</v>
      </c>
    </row>
    <row r="21" spans="1:4" s="71" customFormat="1" ht="21" customHeight="1">
      <c r="A21" s="232">
        <v>12</v>
      </c>
      <c r="B21" s="233" t="s">
        <v>64</v>
      </c>
      <c r="C21" s="249">
        <v>250</v>
      </c>
      <c r="D21" s="249">
        <f>C21*0.5</f>
        <v>125</v>
      </c>
    </row>
    <row r="22" spans="1:4" s="71" customFormat="1" ht="21" customHeight="1">
      <c r="A22" s="232">
        <v>13</v>
      </c>
      <c r="B22" s="233" t="s">
        <v>65</v>
      </c>
      <c r="C22" s="249">
        <v>200000</v>
      </c>
      <c r="D22" s="249">
        <v>168200</v>
      </c>
    </row>
    <row r="23" spans="1:4" s="71" customFormat="1" ht="21" customHeight="1">
      <c r="A23" s="232">
        <v>14</v>
      </c>
      <c r="B23" s="233" t="s">
        <v>66</v>
      </c>
      <c r="C23" s="249"/>
      <c r="D23" s="249"/>
    </row>
    <row r="24" spans="1:4" s="71" customFormat="1" ht="21" customHeight="1">
      <c r="A24" s="232">
        <v>15</v>
      </c>
      <c r="B24" s="233" t="s">
        <v>67</v>
      </c>
      <c r="C24" s="249"/>
      <c r="D24" s="249"/>
    </row>
    <row r="25" spans="1:4" s="71" customFormat="1" ht="21" customHeight="1">
      <c r="A25" s="232">
        <v>16</v>
      </c>
      <c r="B25" s="233" t="s">
        <v>68</v>
      </c>
      <c r="C25" s="249">
        <v>400</v>
      </c>
      <c r="D25" s="249">
        <f>C25</f>
        <v>400</v>
      </c>
    </row>
    <row r="26" spans="1:4" s="71" customFormat="1" ht="21" customHeight="1">
      <c r="A26" s="232">
        <v>17</v>
      </c>
      <c r="B26" s="233" t="s">
        <v>69</v>
      </c>
      <c r="C26" s="249">
        <v>7500</v>
      </c>
      <c r="D26" s="249">
        <v>3300</v>
      </c>
    </row>
    <row r="27" spans="1:4" s="71" customFormat="1" ht="21" customHeight="1">
      <c r="A27" s="232">
        <v>18</v>
      </c>
      <c r="B27" s="233" t="s">
        <v>70</v>
      </c>
      <c r="C27" s="249">
        <v>1300</v>
      </c>
      <c r="D27" s="249">
        <f>C27</f>
        <v>1300</v>
      </c>
    </row>
    <row r="28" spans="1:4" s="72" customFormat="1" ht="21" customHeight="1">
      <c r="A28" s="237" t="s">
        <v>14</v>
      </c>
      <c r="B28" s="238" t="s">
        <v>71</v>
      </c>
      <c r="C28" s="252"/>
      <c r="D28" s="252"/>
    </row>
  </sheetData>
  <sheetProtection/>
  <mergeCells count="5">
    <mergeCell ref="A4:D4"/>
    <mergeCell ref="A5:D5"/>
    <mergeCell ref="A7:A8"/>
    <mergeCell ref="B7:B8"/>
    <mergeCell ref="C7:D7"/>
  </mergeCells>
  <printOptions/>
  <pageMargins left="0.958661417" right="0.708661417322835" top="0.748031496062992" bottom="0.748031496062992" header="0.31496062992126" footer="0.314960629921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31"/>
  <sheetViews>
    <sheetView showZeros="0" zoomScalePageLayoutView="0" workbookViewId="0" topLeftCell="A5">
      <selection activeCell="G10" sqref="A1:IV16384"/>
    </sheetView>
  </sheetViews>
  <sheetFormatPr defaultColWidth="9.00390625" defaultRowHeight="15.75"/>
  <cols>
    <col min="1" max="1" width="4.125" style="70" customWidth="1"/>
    <col min="2" max="2" width="45.50390625" style="70" customWidth="1"/>
    <col min="3" max="3" width="12.875" style="117" customWidth="1"/>
    <col min="4" max="5" width="11.375" style="117" customWidth="1"/>
    <col min="6" max="6" width="10.375" style="70" bestFit="1" customWidth="1"/>
    <col min="7" max="16384" width="9.00390625" style="70" customWidth="1"/>
  </cols>
  <sheetData>
    <row r="1" spans="1:5" s="37" customFormat="1" ht="15">
      <c r="A1" s="37" t="s">
        <v>48</v>
      </c>
      <c r="C1" s="180" t="s">
        <v>129</v>
      </c>
      <c r="D1" s="180"/>
      <c r="E1" s="180"/>
    </row>
    <row r="2" spans="1:5" s="37" customFormat="1" ht="15">
      <c r="A2" s="37" t="s">
        <v>50</v>
      </c>
      <c r="C2" s="102"/>
      <c r="D2" s="102"/>
      <c r="E2" s="102"/>
    </row>
    <row r="3" spans="1:5" ht="38.25" customHeight="1">
      <c r="A3" s="181" t="s">
        <v>333</v>
      </c>
      <c r="B3" s="181"/>
      <c r="C3" s="181"/>
      <c r="D3" s="181"/>
      <c r="E3" s="181"/>
    </row>
    <row r="4" spans="1:5" ht="24.75" customHeight="1">
      <c r="A4" s="182" t="s">
        <v>3</v>
      </c>
      <c r="B4" s="182"/>
      <c r="C4" s="182"/>
      <c r="D4" s="182"/>
      <c r="E4" s="182"/>
    </row>
    <row r="5" spans="3:5" ht="26.25" customHeight="1">
      <c r="C5" s="183" t="s">
        <v>51</v>
      </c>
      <c r="D5" s="183"/>
      <c r="E5" s="183"/>
    </row>
    <row r="6" spans="1:5" s="46" customFormat="1" ht="33.75" customHeight="1">
      <c r="A6" s="184" t="s">
        <v>5</v>
      </c>
      <c r="B6" s="184" t="s">
        <v>6</v>
      </c>
      <c r="C6" s="186" t="s">
        <v>325</v>
      </c>
      <c r="D6" s="186"/>
      <c r="E6" s="186"/>
    </row>
    <row r="7" spans="1:5" s="46" customFormat="1" ht="51.75" customHeight="1">
      <c r="A7" s="185"/>
      <c r="B7" s="185"/>
      <c r="C7" s="47" t="s">
        <v>130</v>
      </c>
      <c r="D7" s="47" t="s">
        <v>131</v>
      </c>
      <c r="E7" s="47" t="s">
        <v>132</v>
      </c>
    </row>
    <row r="8" spans="1:5" s="37" customFormat="1" ht="23.25" customHeight="1">
      <c r="A8" s="80"/>
      <c r="B8" s="103" t="s">
        <v>23</v>
      </c>
      <c r="C8" s="104">
        <f>D8+E8</f>
        <v>814852</v>
      </c>
      <c r="D8" s="105">
        <f>D9+D27+D31</f>
        <v>662764</v>
      </c>
      <c r="E8" s="105">
        <f>E9+E27+E31</f>
        <v>152088</v>
      </c>
    </row>
    <row r="9" spans="1:6" s="37" customFormat="1" ht="23.25" customHeight="1">
      <c r="A9" s="36" t="s">
        <v>8</v>
      </c>
      <c r="B9" s="106" t="s">
        <v>133</v>
      </c>
      <c r="C9" s="104">
        <f>D9+E9</f>
        <v>814852</v>
      </c>
      <c r="D9" s="104">
        <f>D10+D20+D24+D26</f>
        <v>662764</v>
      </c>
      <c r="E9" s="104">
        <f>E10+E20+E24+E26</f>
        <v>152088</v>
      </c>
      <c r="F9" s="107"/>
    </row>
    <row r="10" spans="1:5" s="37" customFormat="1" ht="23.25" customHeight="1">
      <c r="A10" s="91" t="s">
        <v>10</v>
      </c>
      <c r="B10" s="92" t="s">
        <v>25</v>
      </c>
      <c r="C10" s="108">
        <f>SUM(D10:E10)</f>
        <v>187959</v>
      </c>
      <c r="D10" s="108">
        <f>D11+D19</f>
        <v>128859</v>
      </c>
      <c r="E10" s="108">
        <f>E11+E19</f>
        <v>59100</v>
      </c>
    </row>
    <row r="11" spans="1:5" s="37" customFormat="1" ht="23.25" customHeight="1">
      <c r="A11" s="91">
        <v>1</v>
      </c>
      <c r="B11" s="92" t="s">
        <v>134</v>
      </c>
      <c r="C11" s="108">
        <f>SUM(D11:E11)</f>
        <v>187959</v>
      </c>
      <c r="D11" s="108">
        <f>D16+D17</f>
        <v>128859</v>
      </c>
      <c r="E11" s="108">
        <f>E16+E17</f>
        <v>59100</v>
      </c>
    </row>
    <row r="12" spans="1:6" ht="23.25" customHeight="1">
      <c r="A12" s="109"/>
      <c r="B12" s="110" t="s">
        <v>135</v>
      </c>
      <c r="C12" s="111">
        <f aca="true" t="shared" si="0" ref="C12:C26">SUM(D12:E12)</f>
        <v>0</v>
      </c>
      <c r="D12" s="112"/>
      <c r="E12" s="112"/>
      <c r="F12" s="113"/>
    </row>
    <row r="13" spans="1:6" ht="23.25" customHeight="1">
      <c r="A13" s="109"/>
      <c r="B13" s="114" t="s">
        <v>281</v>
      </c>
      <c r="C13" s="111">
        <f t="shared" si="0"/>
        <v>0</v>
      </c>
      <c r="D13" s="112"/>
      <c r="E13" s="112"/>
      <c r="F13" s="113"/>
    </row>
    <row r="14" spans="1:5" ht="23.25" customHeight="1">
      <c r="A14" s="109"/>
      <c r="B14" s="110" t="s">
        <v>282</v>
      </c>
      <c r="C14" s="111">
        <f t="shared" si="0"/>
        <v>0</v>
      </c>
      <c r="D14" s="112"/>
      <c r="E14" s="112"/>
    </row>
    <row r="15" spans="1:5" ht="23.25" customHeight="1">
      <c r="A15" s="109"/>
      <c r="B15" s="114" t="s">
        <v>138</v>
      </c>
      <c r="C15" s="111">
        <f t="shared" si="0"/>
        <v>0</v>
      </c>
      <c r="D15" s="112"/>
      <c r="E15" s="112"/>
    </row>
    <row r="16" spans="1:6" ht="23.25" customHeight="1">
      <c r="A16" s="109"/>
      <c r="B16" s="110" t="s">
        <v>285</v>
      </c>
      <c r="C16" s="111">
        <f t="shared" si="0"/>
        <v>19759</v>
      </c>
      <c r="D16" s="111">
        <v>19759</v>
      </c>
      <c r="E16" s="111"/>
      <c r="F16" s="113"/>
    </row>
    <row r="17" spans="1:5" ht="23.25" customHeight="1">
      <c r="A17" s="109"/>
      <c r="B17" s="114" t="s">
        <v>284</v>
      </c>
      <c r="C17" s="111">
        <f t="shared" si="0"/>
        <v>168200</v>
      </c>
      <c r="D17" s="111">
        <v>109100</v>
      </c>
      <c r="E17" s="111">
        <v>59100</v>
      </c>
    </row>
    <row r="18" spans="1:5" ht="23.25" customHeight="1">
      <c r="A18" s="109"/>
      <c r="B18" s="114" t="s">
        <v>283</v>
      </c>
      <c r="C18" s="111">
        <f t="shared" si="0"/>
        <v>0</v>
      </c>
      <c r="D18" s="112"/>
      <c r="E18" s="112"/>
    </row>
    <row r="19" spans="1:5" s="37" customFormat="1" ht="23.25" customHeight="1">
      <c r="A19" s="91">
        <v>2</v>
      </c>
      <c r="B19" s="92" t="s">
        <v>139</v>
      </c>
      <c r="C19" s="111">
        <f t="shared" si="0"/>
        <v>0</v>
      </c>
      <c r="D19" s="108"/>
      <c r="E19" s="108"/>
    </row>
    <row r="20" spans="1:5" s="35" customFormat="1" ht="23.25" customHeight="1">
      <c r="A20" s="34" t="s">
        <v>14</v>
      </c>
      <c r="B20" s="92" t="s">
        <v>26</v>
      </c>
      <c r="C20" s="108">
        <f t="shared" si="0"/>
        <v>610593</v>
      </c>
      <c r="D20" s="115">
        <v>520645</v>
      </c>
      <c r="E20" s="115">
        <v>89948</v>
      </c>
    </row>
    <row r="21" spans="1:5" ht="23.25" customHeight="1">
      <c r="A21" s="109"/>
      <c r="B21" s="114" t="s">
        <v>140</v>
      </c>
      <c r="C21" s="108">
        <f t="shared" si="0"/>
        <v>0</v>
      </c>
      <c r="D21" s="112"/>
      <c r="E21" s="112"/>
    </row>
    <row r="22" spans="1:5" ht="23.25" customHeight="1">
      <c r="A22" s="109">
        <v>1</v>
      </c>
      <c r="B22" s="114" t="s">
        <v>136</v>
      </c>
      <c r="C22" s="111">
        <f t="shared" si="0"/>
        <v>296580</v>
      </c>
      <c r="D22" s="112">
        <v>295818</v>
      </c>
      <c r="E22" s="112">
        <v>762</v>
      </c>
    </row>
    <row r="23" spans="1:5" ht="23.25" customHeight="1">
      <c r="A23" s="109">
        <v>2</v>
      </c>
      <c r="B23" s="110" t="s">
        <v>137</v>
      </c>
      <c r="C23" s="108">
        <f t="shared" si="0"/>
        <v>0</v>
      </c>
      <c r="D23" s="112"/>
      <c r="E23" s="112"/>
    </row>
    <row r="24" spans="1:5" s="37" customFormat="1" ht="23.25" customHeight="1">
      <c r="A24" s="91" t="s">
        <v>18</v>
      </c>
      <c r="B24" s="92" t="s">
        <v>141</v>
      </c>
      <c r="C24" s="108">
        <f t="shared" si="0"/>
        <v>16300</v>
      </c>
      <c r="D24" s="108">
        <v>13260</v>
      </c>
      <c r="E24" s="108">
        <v>3040</v>
      </c>
    </row>
    <row r="25" spans="1:5" ht="23.25" customHeight="1">
      <c r="A25" s="109" t="s">
        <v>20</v>
      </c>
      <c r="B25" s="114" t="s">
        <v>142</v>
      </c>
      <c r="C25" s="108">
        <f t="shared" si="0"/>
        <v>0</v>
      </c>
      <c r="D25" s="112"/>
      <c r="E25" s="112"/>
    </row>
    <row r="26" spans="1:5" s="37" customFormat="1" ht="23.25" customHeight="1">
      <c r="A26" s="91" t="s">
        <v>143</v>
      </c>
      <c r="B26" s="92" t="s">
        <v>29</v>
      </c>
      <c r="C26" s="108">
        <f t="shared" si="0"/>
        <v>0</v>
      </c>
      <c r="D26" s="108">
        <v>0</v>
      </c>
      <c r="E26" s="108"/>
    </row>
    <row r="27" spans="1:5" s="37" customFormat="1" ht="23.25" customHeight="1">
      <c r="A27" s="91" t="s">
        <v>22</v>
      </c>
      <c r="B27" s="92" t="s">
        <v>144</v>
      </c>
      <c r="C27" s="108"/>
      <c r="D27" s="108"/>
      <c r="E27" s="108"/>
    </row>
    <row r="28" spans="1:5" ht="23.25" customHeight="1">
      <c r="A28" s="109" t="s">
        <v>10</v>
      </c>
      <c r="B28" s="114" t="s">
        <v>32</v>
      </c>
      <c r="C28" s="112"/>
      <c r="D28" s="112"/>
      <c r="E28" s="112"/>
    </row>
    <row r="29" spans="1:5" ht="23.25" customHeight="1">
      <c r="A29" s="109"/>
      <c r="B29" s="114" t="s">
        <v>145</v>
      </c>
      <c r="C29" s="112"/>
      <c r="D29" s="112"/>
      <c r="E29" s="112"/>
    </row>
    <row r="30" spans="1:5" ht="23.25" customHeight="1">
      <c r="A30" s="109" t="s">
        <v>14</v>
      </c>
      <c r="B30" s="114" t="s">
        <v>146</v>
      </c>
      <c r="C30" s="112"/>
      <c r="D30" s="112"/>
      <c r="E30" s="112"/>
    </row>
    <row r="31" spans="1:5" s="37" customFormat="1" ht="23.25" customHeight="1">
      <c r="A31" s="95" t="s">
        <v>147</v>
      </c>
      <c r="B31" s="96" t="s">
        <v>148</v>
      </c>
      <c r="C31" s="116"/>
      <c r="D31" s="116"/>
      <c r="E31" s="116"/>
    </row>
  </sheetData>
  <sheetProtection/>
  <mergeCells count="7">
    <mergeCell ref="C1:E1"/>
    <mergeCell ref="A3:E3"/>
    <mergeCell ref="A4:E4"/>
    <mergeCell ref="C5:E5"/>
    <mergeCell ref="A6:A7"/>
    <mergeCell ref="B6:B7"/>
    <mergeCell ref="C6:E6"/>
  </mergeCells>
  <printOptions/>
  <pageMargins left="0.5118110236220472" right="0.11811023622047245" top="0.15748031496062992" bottom="0.35433070866141736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46"/>
  <sheetViews>
    <sheetView zoomScalePageLayoutView="0" workbookViewId="0" topLeftCell="A11">
      <selection activeCell="A22" sqref="A22:IV22"/>
    </sheetView>
  </sheetViews>
  <sheetFormatPr defaultColWidth="9.00390625" defaultRowHeight="15.75"/>
  <cols>
    <col min="1" max="1" width="4.125" style="70" customWidth="1"/>
    <col min="2" max="2" width="57.625" style="70" customWidth="1"/>
    <col min="3" max="3" width="19.25390625" style="130" customWidth="1"/>
    <col min="4" max="4" width="10.375" style="70" bestFit="1" customWidth="1"/>
    <col min="5" max="16384" width="8.875" style="70" customWidth="1"/>
  </cols>
  <sheetData>
    <row r="1" spans="1:3" s="37" customFormat="1" ht="15">
      <c r="A1" s="37" t="s">
        <v>48</v>
      </c>
      <c r="C1" s="37" t="s">
        <v>149</v>
      </c>
    </row>
    <row r="2" spans="1:3" s="37" customFormat="1" ht="15">
      <c r="A2" s="37" t="s">
        <v>50</v>
      </c>
      <c r="C2" s="118"/>
    </row>
    <row r="3" spans="1:3" ht="28.5" customHeight="1">
      <c r="A3" s="181" t="s">
        <v>334</v>
      </c>
      <c r="B3" s="181"/>
      <c r="C3" s="181"/>
    </row>
    <row r="4" spans="1:3" ht="16.5">
      <c r="A4" s="182" t="s">
        <v>3</v>
      </c>
      <c r="B4" s="182"/>
      <c r="C4" s="182"/>
    </row>
    <row r="5" ht="22.5" customHeight="1">
      <c r="C5" s="79" t="s">
        <v>51</v>
      </c>
    </row>
    <row r="6" spans="1:3" s="46" customFormat="1" ht="45" customHeight="1">
      <c r="A6" s="51" t="s">
        <v>5</v>
      </c>
      <c r="B6" s="51" t="s">
        <v>6</v>
      </c>
      <c r="C6" s="52" t="s">
        <v>335</v>
      </c>
    </row>
    <row r="7" spans="1:3" s="37" customFormat="1" ht="21.75" customHeight="1">
      <c r="A7" s="80"/>
      <c r="B7" s="103" t="s">
        <v>23</v>
      </c>
      <c r="C7" s="119">
        <f>C8+C9</f>
        <v>814852</v>
      </c>
    </row>
    <row r="8" spans="1:4" ht="22.5" customHeight="1">
      <c r="A8" s="36" t="s">
        <v>8</v>
      </c>
      <c r="B8" s="120" t="s">
        <v>150</v>
      </c>
      <c r="C8" s="121">
        <v>152088</v>
      </c>
      <c r="D8" s="113"/>
    </row>
    <row r="9" spans="1:4" s="37" customFormat="1" ht="22.5" customHeight="1">
      <c r="A9" s="91" t="s">
        <v>22</v>
      </c>
      <c r="B9" s="92" t="s">
        <v>151</v>
      </c>
      <c r="C9" s="122">
        <f>C10+C26+C39+C40+C41+C42+C45</f>
        <v>662764</v>
      </c>
      <c r="D9" s="107"/>
    </row>
    <row r="10" spans="1:3" s="37" customFormat="1" ht="22.5" customHeight="1">
      <c r="A10" s="91" t="s">
        <v>10</v>
      </c>
      <c r="B10" s="92" t="s">
        <v>25</v>
      </c>
      <c r="C10" s="122">
        <f>C11+C25</f>
        <v>128859</v>
      </c>
    </row>
    <row r="11" spans="1:3" s="37" customFormat="1" ht="22.5" customHeight="1">
      <c r="A11" s="91">
        <v>1</v>
      </c>
      <c r="B11" s="92" t="s">
        <v>134</v>
      </c>
      <c r="C11" s="122">
        <f>SUM(C13:C14)</f>
        <v>128859</v>
      </c>
    </row>
    <row r="12" spans="1:4" ht="14.25" customHeight="1">
      <c r="A12" s="109"/>
      <c r="B12" s="110" t="s">
        <v>140</v>
      </c>
      <c r="C12" s="123"/>
      <c r="D12" s="113"/>
    </row>
    <row r="13" spans="1:4" ht="18.75" customHeight="1">
      <c r="A13" s="109"/>
      <c r="B13" s="110" t="s">
        <v>286</v>
      </c>
      <c r="C13" s="123">
        <v>19759</v>
      </c>
      <c r="D13" s="113"/>
    </row>
    <row r="14" spans="1:4" ht="18.75" customHeight="1">
      <c r="A14" s="109"/>
      <c r="B14" s="110" t="s">
        <v>287</v>
      </c>
      <c r="C14" s="123">
        <v>109100</v>
      </c>
      <c r="D14" s="113"/>
    </row>
    <row r="15" spans="1:4" ht="15">
      <c r="A15" s="109" t="s">
        <v>152</v>
      </c>
      <c r="B15" s="114" t="s">
        <v>136</v>
      </c>
      <c r="C15" s="123"/>
      <c r="D15" s="113"/>
    </row>
    <row r="16" spans="1:3" ht="15">
      <c r="A16" s="109" t="s">
        <v>153</v>
      </c>
      <c r="B16" s="110" t="s">
        <v>137</v>
      </c>
      <c r="C16" s="123"/>
    </row>
    <row r="17" spans="1:3" ht="15">
      <c r="A17" s="109" t="s">
        <v>154</v>
      </c>
      <c r="B17" s="110" t="s">
        <v>155</v>
      </c>
      <c r="C17" s="123"/>
    </row>
    <row r="18" spans="1:3" ht="15">
      <c r="A18" s="109" t="s">
        <v>156</v>
      </c>
      <c r="B18" s="110" t="s">
        <v>157</v>
      </c>
      <c r="C18" s="123"/>
    </row>
    <row r="19" spans="1:3" ht="15">
      <c r="A19" s="109" t="s">
        <v>158</v>
      </c>
      <c r="B19" s="110" t="s">
        <v>159</v>
      </c>
      <c r="C19" s="123"/>
    </row>
    <row r="20" spans="1:3" ht="15">
      <c r="A20" s="109" t="s">
        <v>160</v>
      </c>
      <c r="B20" s="110" t="s">
        <v>161</v>
      </c>
      <c r="C20" s="123"/>
    </row>
    <row r="21" spans="1:3" ht="15">
      <c r="A21" s="109" t="s">
        <v>162</v>
      </c>
      <c r="B21" s="110" t="s">
        <v>163</v>
      </c>
      <c r="C21" s="123"/>
    </row>
    <row r="22" spans="1:3" ht="15">
      <c r="A22" s="109" t="s">
        <v>164</v>
      </c>
      <c r="B22" s="110" t="s">
        <v>165</v>
      </c>
      <c r="C22" s="123">
        <f>C11-C15-C16-C17-C18-C19-C20-C21-C23-C24</f>
        <v>128859</v>
      </c>
    </row>
    <row r="23" spans="1:3" ht="15">
      <c r="A23" s="109" t="s">
        <v>166</v>
      </c>
      <c r="B23" s="114" t="s">
        <v>167</v>
      </c>
      <c r="C23" s="123"/>
    </row>
    <row r="24" spans="1:3" ht="15">
      <c r="A24" s="109" t="s">
        <v>168</v>
      </c>
      <c r="B24" s="114" t="s">
        <v>169</v>
      </c>
      <c r="C24" s="123"/>
    </row>
    <row r="25" spans="1:3" s="37" customFormat="1" ht="15">
      <c r="A25" s="91">
        <v>2</v>
      </c>
      <c r="B25" s="92" t="s">
        <v>139</v>
      </c>
      <c r="C25" s="122"/>
    </row>
    <row r="26" spans="1:3" s="37" customFormat="1" ht="15">
      <c r="A26" s="91" t="s">
        <v>14</v>
      </c>
      <c r="B26" s="92" t="s">
        <v>26</v>
      </c>
      <c r="C26" s="122">
        <f>SUM(C28:C38)</f>
        <v>520645</v>
      </c>
    </row>
    <row r="27" spans="1:3" ht="15">
      <c r="A27" s="109"/>
      <c r="B27" s="114" t="s">
        <v>140</v>
      </c>
      <c r="C27" s="123"/>
    </row>
    <row r="28" spans="1:4" ht="15">
      <c r="A28" s="109">
        <v>1</v>
      </c>
      <c r="B28" s="114" t="s">
        <v>136</v>
      </c>
      <c r="C28" s="123">
        <v>295818</v>
      </c>
      <c r="D28" s="113"/>
    </row>
    <row r="29" spans="1:3" ht="15">
      <c r="A29" s="109">
        <v>2</v>
      </c>
      <c r="B29" s="110" t="s">
        <v>137</v>
      </c>
      <c r="C29" s="123"/>
    </row>
    <row r="30" spans="1:3" ht="15">
      <c r="A30" s="109">
        <v>3</v>
      </c>
      <c r="B30" s="110" t="s">
        <v>155</v>
      </c>
      <c r="C30" s="123">
        <v>37216</v>
      </c>
    </row>
    <row r="31" spans="1:3" ht="15">
      <c r="A31" s="109">
        <v>4</v>
      </c>
      <c r="B31" s="110" t="s">
        <v>316</v>
      </c>
      <c r="C31" s="253">
        <v>5342</v>
      </c>
    </row>
    <row r="32" spans="1:3" ht="15">
      <c r="A32" s="109">
        <v>6</v>
      </c>
      <c r="B32" s="110" t="s">
        <v>161</v>
      </c>
      <c r="C32" s="254"/>
    </row>
    <row r="33" spans="1:3" ht="15">
      <c r="A33" s="109">
        <v>7</v>
      </c>
      <c r="B33" s="110" t="s">
        <v>163</v>
      </c>
      <c r="C33" s="123">
        <v>5192</v>
      </c>
    </row>
    <row r="34" spans="1:3" ht="15">
      <c r="A34" s="109">
        <v>8</v>
      </c>
      <c r="B34" s="110" t="s">
        <v>165</v>
      </c>
      <c r="C34" s="123">
        <v>58839</v>
      </c>
    </row>
    <row r="35" spans="1:3" ht="15">
      <c r="A35" s="109">
        <v>9</v>
      </c>
      <c r="B35" s="114" t="s">
        <v>167</v>
      </c>
      <c r="C35" s="123">
        <v>43355</v>
      </c>
    </row>
    <row r="36" spans="1:3" ht="15">
      <c r="A36" s="109">
        <v>10</v>
      </c>
      <c r="B36" s="114" t="s">
        <v>169</v>
      </c>
      <c r="C36" s="123">
        <v>42619</v>
      </c>
    </row>
    <row r="37" spans="1:3" ht="15.75" customHeight="1">
      <c r="A37" s="109">
        <v>11</v>
      </c>
      <c r="B37" s="114" t="s">
        <v>170</v>
      </c>
      <c r="C37" s="123">
        <v>29079</v>
      </c>
    </row>
    <row r="38" spans="1:3" ht="15">
      <c r="A38" s="109">
        <v>12</v>
      </c>
      <c r="B38" s="114" t="s">
        <v>171</v>
      </c>
      <c r="C38" s="123">
        <v>3185</v>
      </c>
    </row>
    <row r="39" spans="1:3" s="37" customFormat="1" ht="15">
      <c r="A39" s="91" t="s">
        <v>18</v>
      </c>
      <c r="B39" s="92" t="s">
        <v>141</v>
      </c>
      <c r="C39" s="122">
        <v>13260</v>
      </c>
    </row>
    <row r="40" spans="1:3" s="37" customFormat="1" ht="15">
      <c r="A40" s="91" t="s">
        <v>20</v>
      </c>
      <c r="B40" s="92" t="s">
        <v>142</v>
      </c>
      <c r="C40" s="122"/>
    </row>
    <row r="41" spans="1:3" s="37" customFormat="1" ht="15">
      <c r="A41" s="91" t="s">
        <v>143</v>
      </c>
      <c r="B41" s="92" t="s">
        <v>29</v>
      </c>
      <c r="C41" s="122">
        <v>0</v>
      </c>
    </row>
    <row r="42" spans="1:3" s="37" customFormat="1" ht="15">
      <c r="A42" s="91" t="s">
        <v>22</v>
      </c>
      <c r="B42" s="92" t="s">
        <v>144</v>
      </c>
      <c r="C42" s="124">
        <f>C43+C44</f>
        <v>0</v>
      </c>
    </row>
    <row r="43" spans="1:3" s="75" customFormat="1" ht="15">
      <c r="A43" s="38" t="s">
        <v>10</v>
      </c>
      <c r="B43" s="125" t="s">
        <v>32</v>
      </c>
      <c r="C43" s="126"/>
    </row>
    <row r="44" spans="1:3" s="75" customFormat="1" ht="15">
      <c r="A44" s="38" t="s">
        <v>14</v>
      </c>
      <c r="B44" s="125" t="s">
        <v>146</v>
      </c>
      <c r="C44" s="126"/>
    </row>
    <row r="45" spans="1:3" s="37" customFormat="1" ht="15">
      <c r="A45" s="95" t="s">
        <v>147</v>
      </c>
      <c r="B45" s="96" t="s">
        <v>148</v>
      </c>
      <c r="C45" s="127"/>
    </row>
    <row r="46" spans="1:3" s="37" customFormat="1" ht="15">
      <c r="A46" s="10"/>
      <c r="B46" s="128"/>
      <c r="C46" s="129"/>
    </row>
  </sheetData>
  <sheetProtection/>
  <mergeCells count="3">
    <mergeCell ref="A3:C3"/>
    <mergeCell ref="A4:C4"/>
    <mergeCell ref="C31:C32"/>
  </mergeCells>
  <printOptions/>
  <pageMargins left="0.7086614173228347" right="0.11811023622047245" top="0" bottom="0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142"/>
  <sheetViews>
    <sheetView zoomScalePageLayoutView="0" workbookViewId="0" topLeftCell="A1">
      <pane ySplit="9" topLeftCell="A118" activePane="bottomLeft" state="frozen"/>
      <selection pane="topLeft" activeCell="A1" sqref="A1"/>
      <selection pane="bottomLeft" activeCell="E9" sqref="E9"/>
    </sheetView>
  </sheetViews>
  <sheetFormatPr defaultColWidth="9.00390625" defaultRowHeight="15.75"/>
  <cols>
    <col min="1" max="1" width="6.125" style="70" customWidth="1"/>
    <col min="2" max="2" width="34.25390625" style="70" customWidth="1"/>
    <col min="3" max="3" width="14.50390625" style="99" customWidth="1"/>
    <col min="4" max="7" width="10.00390625" style="77" customWidth="1"/>
    <col min="8" max="8" width="8.875" style="77" customWidth="1"/>
    <col min="9" max="9" width="8.375" style="77" customWidth="1"/>
    <col min="10" max="10" width="9.125" style="77" customWidth="1"/>
    <col min="11" max="11" width="10.00390625" style="77" customWidth="1"/>
    <col min="12" max="12" width="8.25390625" style="77" customWidth="1"/>
    <col min="13" max="16384" width="9.00390625" style="70" customWidth="1"/>
  </cols>
  <sheetData>
    <row r="1" spans="1:12" s="37" customFormat="1" ht="15">
      <c r="A1" s="37" t="s">
        <v>48</v>
      </c>
      <c r="D1" s="75"/>
      <c r="E1" s="75"/>
      <c r="F1" s="75"/>
      <c r="G1" s="75"/>
      <c r="H1" s="75"/>
      <c r="I1" s="75" t="s">
        <v>172</v>
      </c>
      <c r="J1" s="75"/>
      <c r="K1" s="75"/>
      <c r="L1" s="75"/>
    </row>
    <row r="2" spans="1:12" s="37" customFormat="1" ht="15">
      <c r="A2" s="37" t="s">
        <v>50</v>
      </c>
      <c r="C2" s="76"/>
      <c r="D2" s="77"/>
      <c r="E2" s="77"/>
      <c r="F2" s="77"/>
      <c r="G2" s="77"/>
      <c r="H2" s="77"/>
      <c r="I2" s="77"/>
      <c r="J2" s="77"/>
      <c r="K2" s="77"/>
      <c r="L2" s="77"/>
    </row>
    <row r="3" spans="1:12" ht="24" customHeight="1">
      <c r="A3" s="176" t="s">
        <v>331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6.5">
      <c r="A4" s="182" t="s">
        <v>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3:12" ht="15">
      <c r="C5" s="78"/>
      <c r="D5" s="79"/>
      <c r="E5" s="79"/>
      <c r="F5" s="79"/>
      <c r="G5" s="79"/>
      <c r="H5" s="79"/>
      <c r="I5" s="79" t="s">
        <v>51</v>
      </c>
      <c r="J5" s="79"/>
      <c r="K5" s="79"/>
      <c r="L5" s="78"/>
    </row>
    <row r="6" spans="1:12" s="46" customFormat="1" ht="33.75" customHeight="1">
      <c r="A6" s="184" t="s">
        <v>5</v>
      </c>
      <c r="B6" s="184" t="s">
        <v>6</v>
      </c>
      <c r="C6" s="192" t="s">
        <v>88</v>
      </c>
      <c r="D6" s="190" t="s">
        <v>173</v>
      </c>
      <c r="E6" s="190" t="s">
        <v>174</v>
      </c>
      <c r="F6" s="190" t="s">
        <v>141</v>
      </c>
      <c r="G6" s="190" t="s">
        <v>142</v>
      </c>
      <c r="H6" s="187" t="s">
        <v>175</v>
      </c>
      <c r="I6" s="188"/>
      <c r="J6" s="189"/>
      <c r="K6" s="190" t="s">
        <v>176</v>
      </c>
      <c r="L6" s="190" t="s">
        <v>177</v>
      </c>
    </row>
    <row r="7" spans="1:12" s="46" customFormat="1" ht="51" customHeight="1">
      <c r="A7" s="185"/>
      <c r="B7" s="185"/>
      <c r="C7" s="193"/>
      <c r="D7" s="191"/>
      <c r="E7" s="191"/>
      <c r="F7" s="191"/>
      <c r="G7" s="191"/>
      <c r="H7" s="11" t="s">
        <v>124</v>
      </c>
      <c r="I7" s="11" t="s">
        <v>25</v>
      </c>
      <c r="J7" s="11" t="s">
        <v>26</v>
      </c>
      <c r="K7" s="191"/>
      <c r="L7" s="191"/>
    </row>
    <row r="8" spans="1:12" s="46" customFormat="1" ht="15">
      <c r="A8" s="10" t="s">
        <v>8</v>
      </c>
      <c r="B8" s="10" t="s">
        <v>22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</row>
    <row r="9" spans="1:12" s="37" customFormat="1" ht="20.25" customHeight="1">
      <c r="A9" s="80"/>
      <c r="B9" s="80" t="s">
        <v>88</v>
      </c>
      <c r="C9" s="81">
        <f aca="true" t="shared" si="0" ref="C9:L9">C10+C104+C121+C122+C123+C124+C141</f>
        <v>660134.02</v>
      </c>
      <c r="D9" s="81">
        <f t="shared" si="0"/>
        <v>161333</v>
      </c>
      <c r="E9" s="81">
        <f t="shared" si="0"/>
        <v>485306.51999999996</v>
      </c>
      <c r="F9" s="81">
        <f t="shared" si="0"/>
        <v>16300</v>
      </c>
      <c r="G9" s="81">
        <f t="shared" si="0"/>
        <v>0</v>
      </c>
      <c r="H9" s="81">
        <f t="shared" si="0"/>
        <v>0</v>
      </c>
      <c r="I9" s="81">
        <f t="shared" si="0"/>
        <v>0</v>
      </c>
      <c r="J9" s="81">
        <f t="shared" si="0"/>
        <v>0</v>
      </c>
      <c r="K9" s="81">
        <f t="shared" si="0"/>
        <v>0</v>
      </c>
      <c r="L9" s="81">
        <f t="shared" si="0"/>
        <v>0</v>
      </c>
    </row>
    <row r="10" spans="1:12" s="35" customFormat="1" ht="17.25">
      <c r="A10" s="82" t="s">
        <v>10</v>
      </c>
      <c r="B10" s="83" t="s">
        <v>178</v>
      </c>
      <c r="C10" s="84">
        <f aca="true" t="shared" si="1" ref="C10:L10">SUM(C11:C103)</f>
        <v>420259.1</v>
      </c>
      <c r="D10" s="84">
        <f t="shared" si="1"/>
        <v>27796</v>
      </c>
      <c r="E10" s="84">
        <f t="shared" si="1"/>
        <v>395268.6</v>
      </c>
      <c r="F10" s="84">
        <f t="shared" si="1"/>
        <v>0</v>
      </c>
      <c r="G10" s="84">
        <f t="shared" si="1"/>
        <v>0</v>
      </c>
      <c r="H10" s="84">
        <f t="shared" si="1"/>
        <v>0</v>
      </c>
      <c r="I10" s="84">
        <f t="shared" si="1"/>
        <v>0</v>
      </c>
      <c r="J10" s="84">
        <f t="shared" si="1"/>
        <v>0</v>
      </c>
      <c r="K10" s="84">
        <f t="shared" si="1"/>
        <v>0</v>
      </c>
      <c r="L10" s="84">
        <f t="shared" si="1"/>
        <v>0</v>
      </c>
    </row>
    <row r="11" spans="1:12" s="35" customFormat="1" ht="17.25">
      <c r="A11" s="38">
        <v>1</v>
      </c>
      <c r="B11" s="255" t="str">
        <f>'Bieu 88 ok'!B11</f>
        <v>Văn phòng HĐND và UBND thị xã</v>
      </c>
      <c r="C11" s="256">
        <f aca="true" t="shared" si="2" ref="C11:C34">SUM(D11:G11)+H11+L11</f>
        <v>10479</v>
      </c>
      <c r="D11" s="85">
        <f>'Bieu 87 -ok'!C12</f>
        <v>1332</v>
      </c>
      <c r="E11" s="256">
        <f>'Bieu 88 ok'!C11</f>
        <v>9147</v>
      </c>
      <c r="F11" s="85"/>
      <c r="G11" s="85"/>
      <c r="H11" s="85"/>
      <c r="I11" s="85"/>
      <c r="J11" s="85"/>
      <c r="K11" s="85"/>
      <c r="L11" s="85"/>
    </row>
    <row r="12" spans="1:12" s="35" customFormat="1" ht="17.25">
      <c r="A12" s="38">
        <v>2</v>
      </c>
      <c r="B12" s="255" t="str">
        <f>'Bieu 88 ok'!B12</f>
        <v>Thanh tra Nhà nước thị xã</v>
      </c>
      <c r="C12" s="256">
        <f t="shared" si="2"/>
        <v>880</v>
      </c>
      <c r="D12" s="85"/>
      <c r="E12" s="256">
        <f>'Bieu 88 ok'!C12</f>
        <v>880</v>
      </c>
      <c r="F12" s="85"/>
      <c r="G12" s="85"/>
      <c r="H12" s="85"/>
      <c r="I12" s="85"/>
      <c r="J12" s="85"/>
      <c r="K12" s="85"/>
      <c r="L12" s="85"/>
    </row>
    <row r="13" spans="1:12" s="35" customFormat="1" ht="17.25">
      <c r="A13" s="38">
        <v>3</v>
      </c>
      <c r="B13" s="255" t="str">
        <f>'Bieu 88 ok'!B13</f>
        <v>Phòng Nội vụ thị xã</v>
      </c>
      <c r="C13" s="256">
        <f t="shared" si="2"/>
        <v>1908</v>
      </c>
      <c r="D13" s="85"/>
      <c r="E13" s="256">
        <f>'Bieu 88 ok'!C13</f>
        <v>1908</v>
      </c>
      <c r="F13" s="85"/>
      <c r="G13" s="85"/>
      <c r="H13" s="85"/>
      <c r="I13" s="85"/>
      <c r="J13" s="85"/>
      <c r="K13" s="85"/>
      <c r="L13" s="85"/>
    </row>
    <row r="14" spans="1:12" s="35" customFormat="1" ht="30">
      <c r="A14" s="38">
        <v>4</v>
      </c>
      <c r="B14" s="255" t="str">
        <f>'Bieu 88 ok'!B14</f>
        <v>Phòng Lao động Thương binh và Xã hội thị xã</v>
      </c>
      <c r="C14" s="256">
        <f t="shared" si="2"/>
        <v>39947</v>
      </c>
      <c r="D14" s="85"/>
      <c r="E14" s="256">
        <f>'Bieu 88 ok'!C14</f>
        <v>39947</v>
      </c>
      <c r="F14" s="85"/>
      <c r="G14" s="85"/>
      <c r="H14" s="85"/>
      <c r="I14" s="85"/>
      <c r="J14" s="85"/>
      <c r="K14" s="85"/>
      <c r="L14" s="85"/>
    </row>
    <row r="15" spans="1:12" s="35" customFormat="1" ht="17.25">
      <c r="A15" s="38">
        <v>5</v>
      </c>
      <c r="B15" s="255" t="str">
        <f>'Bieu 88 ok'!B15</f>
        <v>Phòng Y tế thị xã</v>
      </c>
      <c r="C15" s="256">
        <f t="shared" si="2"/>
        <v>698</v>
      </c>
      <c r="D15" s="85"/>
      <c r="E15" s="256">
        <f>'Bieu 88 ok'!C15</f>
        <v>698</v>
      </c>
      <c r="F15" s="85"/>
      <c r="G15" s="85"/>
      <c r="H15" s="85"/>
      <c r="I15" s="85"/>
      <c r="J15" s="85"/>
      <c r="K15" s="85"/>
      <c r="L15" s="85"/>
    </row>
    <row r="16" spans="1:12" s="35" customFormat="1" ht="17.25">
      <c r="A16" s="38">
        <v>6</v>
      </c>
      <c r="B16" s="255" t="str">
        <f>'Bieu 88 ok'!B16</f>
        <v>Phòng Tài chính - Kế hoạch thị xã</v>
      </c>
      <c r="C16" s="256">
        <f t="shared" si="2"/>
        <v>1761</v>
      </c>
      <c r="D16" s="85"/>
      <c r="E16" s="256">
        <f>'Bieu 88 ok'!C16</f>
        <v>1761</v>
      </c>
      <c r="F16" s="85"/>
      <c r="G16" s="85"/>
      <c r="H16" s="85"/>
      <c r="I16" s="85"/>
      <c r="J16" s="85"/>
      <c r="K16" s="85"/>
      <c r="L16" s="85"/>
    </row>
    <row r="17" spans="1:12" s="35" customFormat="1" ht="17.25">
      <c r="A17" s="38">
        <v>7</v>
      </c>
      <c r="B17" s="255" t="str">
        <f>'Bieu 88 ok'!B17</f>
        <v>Phòng Tài nguyên - Môi trường thị xã</v>
      </c>
      <c r="C17" s="256">
        <f t="shared" si="2"/>
        <v>967</v>
      </c>
      <c r="D17" s="85"/>
      <c r="E17" s="256">
        <f>'Bieu 88 ok'!C17</f>
        <v>967</v>
      </c>
      <c r="F17" s="85"/>
      <c r="G17" s="85"/>
      <c r="H17" s="85"/>
      <c r="I17" s="85"/>
      <c r="J17" s="85"/>
      <c r="K17" s="85"/>
      <c r="L17" s="85"/>
    </row>
    <row r="18" spans="1:12" s="35" customFormat="1" ht="17.25">
      <c r="A18" s="38">
        <v>8</v>
      </c>
      <c r="B18" s="255" t="str">
        <f>'Bieu 88 ok'!B18</f>
        <v>Phòng Tư pháp thị xã</v>
      </c>
      <c r="C18" s="256">
        <f t="shared" si="2"/>
        <v>812</v>
      </c>
      <c r="D18" s="85"/>
      <c r="E18" s="256">
        <f>'Bieu 88 ok'!C18</f>
        <v>812</v>
      </c>
      <c r="F18" s="85"/>
      <c r="G18" s="85"/>
      <c r="H18" s="85"/>
      <c r="I18" s="85"/>
      <c r="J18" s="85"/>
      <c r="K18" s="85"/>
      <c r="L18" s="85"/>
    </row>
    <row r="19" spans="1:12" s="35" customFormat="1" ht="17.25">
      <c r="A19" s="38">
        <v>9</v>
      </c>
      <c r="B19" s="255" t="str">
        <f>'Bieu 88 ok'!B19</f>
        <v>Phòng Văn hóa- Thông tin</v>
      </c>
      <c r="C19" s="256">
        <f t="shared" si="2"/>
        <v>932</v>
      </c>
      <c r="D19" s="85"/>
      <c r="E19" s="256">
        <f>'Bieu 88 ok'!C19</f>
        <v>932</v>
      </c>
      <c r="F19" s="85"/>
      <c r="G19" s="85"/>
      <c r="H19" s="85"/>
      <c r="I19" s="85"/>
      <c r="J19" s="85"/>
      <c r="K19" s="85"/>
      <c r="L19" s="85"/>
    </row>
    <row r="20" spans="1:12" s="35" customFormat="1" ht="17.25">
      <c r="A20" s="38">
        <v>10</v>
      </c>
      <c r="B20" s="255" t="str">
        <f>'Bieu 88 ok'!B20</f>
        <v>Phòng Quản lý đô thị</v>
      </c>
      <c r="C20" s="256">
        <f t="shared" si="2"/>
        <v>2361</v>
      </c>
      <c r="D20" s="85">
        <f>'Bieu 87 -ok'!C13</f>
        <v>840</v>
      </c>
      <c r="E20" s="256">
        <f>'Bieu 88 ok'!C20</f>
        <v>1521</v>
      </c>
      <c r="F20" s="85"/>
      <c r="G20" s="85"/>
      <c r="H20" s="85"/>
      <c r="I20" s="85"/>
      <c r="J20" s="85"/>
      <c r="K20" s="85"/>
      <c r="L20" s="85"/>
    </row>
    <row r="21" spans="1:12" s="35" customFormat="1" ht="17.25">
      <c r="A21" s="38">
        <v>11</v>
      </c>
      <c r="B21" s="255" t="str">
        <f>'Bieu 88 ok'!B21</f>
        <v>Phòng Giáo dục và Đào tạo</v>
      </c>
      <c r="C21" s="256">
        <f t="shared" si="2"/>
        <v>1612</v>
      </c>
      <c r="D21" s="85"/>
      <c r="E21" s="256">
        <f>'Bieu 88 ok'!C21</f>
        <v>1612</v>
      </c>
      <c r="F21" s="85"/>
      <c r="G21" s="85"/>
      <c r="H21" s="85"/>
      <c r="I21" s="85"/>
      <c r="J21" s="85"/>
      <c r="K21" s="85"/>
      <c r="L21" s="85"/>
    </row>
    <row r="22" spans="1:12" s="35" customFormat="1" ht="17.25">
      <c r="A22" s="38">
        <v>12</v>
      </c>
      <c r="B22" s="255" t="str">
        <f>'Bieu 88 ok'!B22</f>
        <v>Phòng Kinh tế thị xã</v>
      </c>
      <c r="C22" s="256">
        <f t="shared" si="2"/>
        <v>1475</v>
      </c>
      <c r="D22" s="85"/>
      <c r="E22" s="256">
        <f>'Bieu 88 ok'!C22</f>
        <v>1475</v>
      </c>
      <c r="F22" s="85"/>
      <c r="G22" s="85"/>
      <c r="H22" s="85"/>
      <c r="I22" s="85"/>
      <c r="J22" s="85"/>
      <c r="K22" s="85"/>
      <c r="L22" s="85"/>
    </row>
    <row r="23" spans="1:12" s="35" customFormat="1" ht="17.25">
      <c r="A23" s="38">
        <v>13</v>
      </c>
      <c r="B23" s="255" t="str">
        <f>'Bieu 88 ok'!B23</f>
        <v>Thị ủy Ba Đồn</v>
      </c>
      <c r="C23" s="256">
        <f t="shared" si="2"/>
        <v>14106</v>
      </c>
      <c r="D23" s="85">
        <f>'Bieu 87 -ok'!C15</f>
        <v>640</v>
      </c>
      <c r="E23" s="256">
        <f>'Bieu 88 ok'!C23</f>
        <v>13466</v>
      </c>
      <c r="F23" s="85"/>
      <c r="G23" s="85"/>
      <c r="H23" s="85"/>
      <c r="I23" s="85"/>
      <c r="J23" s="85"/>
      <c r="K23" s="85"/>
      <c r="L23" s="85"/>
    </row>
    <row r="24" spans="1:12" s="35" customFormat="1" ht="17.25">
      <c r="A24" s="38">
        <v>14</v>
      </c>
      <c r="B24" s="255" t="str">
        <f>'Bieu 88 ok'!B24</f>
        <v> Uỷ ban MTTQVN thị xã Ba Đồn</v>
      </c>
      <c r="C24" s="256">
        <f t="shared" si="2"/>
        <v>3130</v>
      </c>
      <c r="D24" s="85">
        <f>'Bieu 87 -ok'!C19</f>
        <v>360</v>
      </c>
      <c r="E24" s="256">
        <f>'Bieu 88 ok'!C24</f>
        <v>2770</v>
      </c>
      <c r="F24" s="85"/>
      <c r="G24" s="85"/>
      <c r="H24" s="85"/>
      <c r="I24" s="85"/>
      <c r="J24" s="85"/>
      <c r="K24" s="85"/>
      <c r="L24" s="85"/>
    </row>
    <row r="25" spans="1:12" s="35" customFormat="1" ht="17.25">
      <c r="A25" s="38">
        <v>15</v>
      </c>
      <c r="B25" s="257" t="s">
        <v>343</v>
      </c>
      <c r="C25" s="256"/>
      <c r="D25" s="85"/>
      <c r="E25" s="256">
        <f>'Bieu 88 ok'!C25</f>
        <v>942</v>
      </c>
      <c r="F25" s="85"/>
      <c r="G25" s="85"/>
      <c r="H25" s="85"/>
      <c r="I25" s="85"/>
      <c r="J25" s="85"/>
      <c r="K25" s="85"/>
      <c r="L25" s="85"/>
    </row>
    <row r="26" spans="1:12" s="35" customFormat="1" ht="17.25">
      <c r="A26" s="38">
        <v>16</v>
      </c>
      <c r="B26" s="257" t="s">
        <v>344</v>
      </c>
      <c r="C26" s="256"/>
      <c r="D26" s="85"/>
      <c r="E26" s="256">
        <f>'Bieu 88 ok'!C26</f>
        <v>612.5</v>
      </c>
      <c r="F26" s="85"/>
      <c r="G26" s="85"/>
      <c r="H26" s="85"/>
      <c r="I26" s="85"/>
      <c r="J26" s="85"/>
      <c r="K26" s="85"/>
      <c r="L26" s="85"/>
    </row>
    <row r="27" spans="1:12" s="35" customFormat="1" ht="17.25">
      <c r="A27" s="38">
        <v>17</v>
      </c>
      <c r="B27" s="257" t="s">
        <v>345</v>
      </c>
      <c r="C27" s="256"/>
      <c r="D27" s="85"/>
      <c r="E27" s="256">
        <f>'Bieu 88 ok'!C27</f>
        <v>806</v>
      </c>
      <c r="F27" s="85"/>
      <c r="G27" s="85"/>
      <c r="H27" s="85"/>
      <c r="I27" s="85"/>
      <c r="J27" s="85"/>
      <c r="K27" s="85"/>
      <c r="L27" s="85"/>
    </row>
    <row r="28" spans="1:12" s="35" customFormat="1" ht="17.25">
      <c r="A28" s="38">
        <v>18</v>
      </c>
      <c r="B28" s="257" t="s">
        <v>346</v>
      </c>
      <c r="C28" s="256"/>
      <c r="D28" s="85"/>
      <c r="E28" s="256">
        <f>'Bieu 88 ok'!C28</f>
        <v>445</v>
      </c>
      <c r="F28" s="85"/>
      <c r="G28" s="85"/>
      <c r="H28" s="85"/>
      <c r="I28" s="85"/>
      <c r="J28" s="85"/>
      <c r="K28" s="85"/>
      <c r="L28" s="85"/>
    </row>
    <row r="29" spans="1:12" s="35" customFormat="1" ht="45">
      <c r="A29" s="38">
        <v>19</v>
      </c>
      <c r="B29" s="255" t="str">
        <f>'Bieu 88 ok'!B29</f>
        <v> Mặt trận và các Đoàn thể thị xã Ba Đồn: Bổ sung nguồn vốn vay cho các hội viên Nông dân trên địa bàn thị xã</v>
      </c>
      <c r="C29" s="256">
        <f t="shared" si="2"/>
        <v>150</v>
      </c>
      <c r="D29" s="85"/>
      <c r="E29" s="256">
        <f>'Bieu 88 ok'!C29</f>
        <v>150</v>
      </c>
      <c r="F29" s="85"/>
      <c r="G29" s="85"/>
      <c r="H29" s="85"/>
      <c r="I29" s="85"/>
      <c r="J29" s="85"/>
      <c r="K29" s="85"/>
      <c r="L29" s="85"/>
    </row>
    <row r="30" spans="1:12" s="35" customFormat="1" ht="30">
      <c r="A30" s="38">
        <v>20</v>
      </c>
      <c r="B30" s="255" t="str">
        <f>'Bieu 88 ok'!B30</f>
        <v>Trung tâm Văn hóa thể thao và truyền thông</v>
      </c>
      <c r="C30" s="256">
        <f t="shared" si="2"/>
        <v>3555</v>
      </c>
      <c r="D30" s="85">
        <f>'Bieu 87 -ok'!C16</f>
        <v>561</v>
      </c>
      <c r="E30" s="256">
        <f>'Bieu 88 ok'!C30</f>
        <v>2994</v>
      </c>
      <c r="F30" s="85"/>
      <c r="G30" s="85"/>
      <c r="H30" s="85"/>
      <c r="I30" s="85"/>
      <c r="J30" s="85"/>
      <c r="K30" s="85"/>
      <c r="L30" s="85"/>
    </row>
    <row r="31" spans="1:12" s="35" customFormat="1" ht="30">
      <c r="A31" s="38">
        <v>21</v>
      </c>
      <c r="B31" s="255" t="str">
        <f>'Bieu 88 ok'!B31</f>
        <v>Ban quản lý các công trình công cộng thị xã</v>
      </c>
      <c r="C31" s="256">
        <f t="shared" si="2"/>
        <v>13560</v>
      </c>
      <c r="D31" s="85">
        <f>'Bieu 87 -ok'!C17</f>
        <v>9010</v>
      </c>
      <c r="E31" s="256">
        <f>'Bieu 88 ok'!C31</f>
        <v>4550</v>
      </c>
      <c r="F31" s="85"/>
      <c r="G31" s="85"/>
      <c r="H31" s="85"/>
      <c r="I31" s="85"/>
      <c r="J31" s="85"/>
      <c r="K31" s="85"/>
      <c r="L31" s="85"/>
    </row>
    <row r="32" spans="1:12" s="35" customFormat="1" ht="17.25">
      <c r="A32" s="38">
        <v>22</v>
      </c>
      <c r="B32" s="255" t="str">
        <f>'Bieu 88 ok'!B32</f>
        <v>Trung tâm dịch vụ Nông nghiệp</v>
      </c>
      <c r="C32" s="256">
        <f t="shared" si="2"/>
        <v>1662</v>
      </c>
      <c r="D32" s="85"/>
      <c r="E32" s="256">
        <f>'Bieu 88 ok'!C32</f>
        <v>1662</v>
      </c>
      <c r="F32" s="85"/>
      <c r="G32" s="85"/>
      <c r="H32" s="85"/>
      <c r="I32" s="85"/>
      <c r="J32" s="85"/>
      <c r="K32" s="85"/>
      <c r="L32" s="85"/>
    </row>
    <row r="33" spans="1:12" s="35" customFormat="1" ht="17.25">
      <c r="A33" s="38">
        <v>23</v>
      </c>
      <c r="B33" s="255" t="str">
        <f>'Bieu 88 ok'!B33</f>
        <v>Đội Quy tắc Đô thị thị xã</v>
      </c>
      <c r="C33" s="256">
        <f t="shared" si="2"/>
        <v>2122</v>
      </c>
      <c r="D33" s="85">
        <f>'Bieu 87 -ok'!C14</f>
        <v>738</v>
      </c>
      <c r="E33" s="256">
        <f>'Bieu 88 ok'!C33</f>
        <v>1384</v>
      </c>
      <c r="F33" s="85"/>
      <c r="G33" s="85"/>
      <c r="H33" s="85"/>
      <c r="I33" s="85"/>
      <c r="J33" s="85"/>
      <c r="K33" s="85"/>
      <c r="L33" s="85"/>
    </row>
    <row r="34" spans="1:12" s="35" customFormat="1" ht="17.25">
      <c r="A34" s="38">
        <v>24</v>
      </c>
      <c r="B34" s="255" t="s">
        <v>313</v>
      </c>
      <c r="C34" s="256">
        <f t="shared" si="2"/>
        <v>11384</v>
      </c>
      <c r="D34" s="85">
        <f>'Bieu 87 -ok'!C18</f>
        <v>11384</v>
      </c>
      <c r="E34" s="256"/>
      <c r="F34" s="85"/>
      <c r="G34" s="85"/>
      <c r="H34" s="85"/>
      <c r="I34" s="85"/>
      <c r="J34" s="85"/>
      <c r="K34" s="85"/>
      <c r="L34" s="85"/>
    </row>
    <row r="35" spans="1:12" s="35" customFormat="1" ht="17.25">
      <c r="A35" s="38">
        <v>25</v>
      </c>
      <c r="B35" s="255" t="str">
        <f>'Bieu 88 ok'!B34</f>
        <v>Công an thị xã</v>
      </c>
      <c r="C35" s="256">
        <f aca="true" t="shared" si="3" ref="C35:C66">SUM(D35:G35)+H35+L35</f>
        <v>2070</v>
      </c>
      <c r="D35" s="85">
        <f>'Bieu 87 -ok'!C21</f>
        <v>400</v>
      </c>
      <c r="E35" s="256">
        <f>'Bieu 88 ok'!C34</f>
        <v>1670</v>
      </c>
      <c r="F35" s="85"/>
      <c r="G35" s="85"/>
      <c r="H35" s="85"/>
      <c r="I35" s="85"/>
      <c r="J35" s="85"/>
      <c r="K35" s="85"/>
      <c r="L35" s="85"/>
    </row>
    <row r="36" spans="1:12" s="35" customFormat="1" ht="17.25">
      <c r="A36" s="38">
        <v>26</v>
      </c>
      <c r="B36" s="255" t="str">
        <f>'Bieu 88 ok'!B35</f>
        <v>Ban chỉ huy Quân sự thị xã</v>
      </c>
      <c r="C36" s="256">
        <f t="shared" si="3"/>
        <v>7625</v>
      </c>
      <c r="D36" s="85">
        <f>'Bieu 87 -ok'!C20</f>
        <v>300</v>
      </c>
      <c r="E36" s="256">
        <f>'Bieu 88 ok'!C35</f>
        <v>7325</v>
      </c>
      <c r="F36" s="85"/>
      <c r="G36" s="85"/>
      <c r="H36" s="85"/>
      <c r="I36" s="85"/>
      <c r="J36" s="85"/>
      <c r="K36" s="85"/>
      <c r="L36" s="85"/>
    </row>
    <row r="37" spans="1:12" s="35" customFormat="1" ht="17.25">
      <c r="A37" s="38">
        <v>27</v>
      </c>
      <c r="B37" s="255" t="str">
        <f>'Bieu 88 ok'!B36</f>
        <v>Hội chữ Thập đỏ</v>
      </c>
      <c r="C37" s="256">
        <f t="shared" si="3"/>
        <v>529</v>
      </c>
      <c r="D37" s="85"/>
      <c r="E37" s="256">
        <f>'Bieu 88 ok'!C36</f>
        <v>529</v>
      </c>
      <c r="F37" s="85"/>
      <c r="G37" s="85"/>
      <c r="H37" s="85"/>
      <c r="I37" s="85"/>
      <c r="J37" s="85"/>
      <c r="K37" s="85"/>
      <c r="L37" s="85"/>
    </row>
    <row r="38" spans="1:12" s="35" customFormat="1" ht="17.25">
      <c r="A38" s="38">
        <v>28</v>
      </c>
      <c r="B38" s="255" t="str">
        <f>'Bieu 88 ok'!B37</f>
        <v>Ban đại diện Hội Người Cao tuổi</v>
      </c>
      <c r="C38" s="256">
        <f t="shared" si="3"/>
        <v>361</v>
      </c>
      <c r="D38" s="85"/>
      <c r="E38" s="256">
        <f>'Bieu 88 ok'!C37</f>
        <v>361</v>
      </c>
      <c r="F38" s="85"/>
      <c r="G38" s="85"/>
      <c r="H38" s="85"/>
      <c r="I38" s="85"/>
      <c r="J38" s="85"/>
      <c r="K38" s="85"/>
      <c r="L38" s="85"/>
    </row>
    <row r="39" spans="1:12" s="35" customFormat="1" ht="17.25">
      <c r="A39" s="38">
        <v>29</v>
      </c>
      <c r="B39" s="255" t="str">
        <f>'Bieu 88 ok'!B38</f>
        <v>Hội Người mù</v>
      </c>
      <c r="C39" s="256">
        <f t="shared" si="3"/>
        <v>255</v>
      </c>
      <c r="D39" s="85"/>
      <c r="E39" s="256">
        <f>'Bieu 88 ok'!C38</f>
        <v>255</v>
      </c>
      <c r="F39" s="85"/>
      <c r="G39" s="85"/>
      <c r="H39" s="85"/>
      <c r="I39" s="85"/>
      <c r="J39" s="85"/>
      <c r="K39" s="85"/>
      <c r="L39" s="85"/>
    </row>
    <row r="40" spans="1:12" s="35" customFormat="1" ht="17.25">
      <c r="A40" s="38">
        <v>30</v>
      </c>
      <c r="B40" s="255" t="str">
        <f>'Bieu 88 ok'!B39</f>
        <v>Hội chất độc da cam/DIOXIN</v>
      </c>
      <c r="C40" s="256">
        <f t="shared" si="3"/>
        <v>180</v>
      </c>
      <c r="D40" s="85"/>
      <c r="E40" s="256">
        <f>'Bieu 88 ok'!C39</f>
        <v>180</v>
      </c>
      <c r="F40" s="85"/>
      <c r="G40" s="85"/>
      <c r="H40" s="85"/>
      <c r="I40" s="85"/>
      <c r="J40" s="85"/>
      <c r="K40" s="85"/>
      <c r="L40" s="85"/>
    </row>
    <row r="41" spans="1:12" s="35" customFormat="1" ht="17.25">
      <c r="A41" s="38">
        <v>31</v>
      </c>
      <c r="B41" s="255" t="str">
        <f>'Bieu 88 ok'!B40</f>
        <v>Hội khuyến học</v>
      </c>
      <c r="C41" s="256">
        <f t="shared" si="3"/>
        <v>180</v>
      </c>
      <c r="D41" s="85"/>
      <c r="E41" s="256">
        <f>'Bieu 88 ok'!C40</f>
        <v>180</v>
      </c>
      <c r="F41" s="85"/>
      <c r="G41" s="85"/>
      <c r="H41" s="85"/>
      <c r="I41" s="85"/>
      <c r="J41" s="85"/>
      <c r="K41" s="85"/>
      <c r="L41" s="85"/>
    </row>
    <row r="42" spans="1:12" s="35" customFormat="1" ht="17.25">
      <c r="A42" s="38">
        <v>32</v>
      </c>
      <c r="B42" s="255" t="str">
        <f>'Bieu 88 ok'!B41</f>
        <v>Hội cựu thanh niên xung phong</v>
      </c>
      <c r="C42" s="256">
        <f t="shared" si="3"/>
        <v>155</v>
      </c>
      <c r="D42" s="85"/>
      <c r="E42" s="256">
        <f>'Bieu 88 ok'!C41</f>
        <v>155</v>
      </c>
      <c r="F42" s="85"/>
      <c r="G42" s="85"/>
      <c r="H42" s="85"/>
      <c r="I42" s="85"/>
      <c r="J42" s="85"/>
      <c r="K42" s="85"/>
      <c r="L42" s="85"/>
    </row>
    <row r="43" spans="1:12" s="35" customFormat="1" ht="17.25">
      <c r="A43" s="38">
        <v>33</v>
      </c>
      <c r="B43" s="255" t="str">
        <f>'Bieu 88 ok'!B42</f>
        <v>Hội Bảo trợ người tàn tật, Trẻ mồ côi</v>
      </c>
      <c r="C43" s="256">
        <f t="shared" si="3"/>
        <v>185</v>
      </c>
      <c r="D43" s="85"/>
      <c r="E43" s="256">
        <f>'Bieu 88 ok'!C42</f>
        <v>185</v>
      </c>
      <c r="F43" s="85"/>
      <c r="G43" s="85"/>
      <c r="H43" s="85"/>
      <c r="I43" s="85"/>
      <c r="J43" s="85"/>
      <c r="K43" s="85"/>
      <c r="L43" s="85"/>
    </row>
    <row r="44" spans="1:12" s="35" customFormat="1" ht="17.25">
      <c r="A44" s="38">
        <v>34</v>
      </c>
      <c r="B44" s="255" t="str">
        <f>'Bieu 88 ok'!B43</f>
        <v>Hội đông y</v>
      </c>
      <c r="C44" s="256">
        <f t="shared" si="3"/>
        <v>140</v>
      </c>
      <c r="D44" s="85"/>
      <c r="E44" s="256">
        <f>'Bieu 88 ok'!C43</f>
        <v>140</v>
      </c>
      <c r="F44" s="85"/>
      <c r="G44" s="85"/>
      <c r="H44" s="85"/>
      <c r="I44" s="85"/>
      <c r="J44" s="85"/>
      <c r="K44" s="85"/>
      <c r="L44" s="85"/>
    </row>
    <row r="45" spans="1:12" s="35" customFormat="1" ht="17.25">
      <c r="A45" s="38">
        <v>35</v>
      </c>
      <c r="B45" s="255" t="str">
        <f>'Bieu 88 ok'!B44</f>
        <v>Hội cựu giáo chức</v>
      </c>
      <c r="C45" s="256">
        <f t="shared" si="3"/>
        <v>70</v>
      </c>
      <c r="D45" s="85"/>
      <c r="E45" s="256">
        <f>'Bieu 88 ok'!C44</f>
        <v>70</v>
      </c>
      <c r="F45" s="85"/>
      <c r="G45" s="85"/>
      <c r="H45" s="85"/>
      <c r="I45" s="85"/>
      <c r="J45" s="85"/>
      <c r="K45" s="85"/>
      <c r="L45" s="85"/>
    </row>
    <row r="46" spans="1:12" s="35" customFormat="1" ht="17.25">
      <c r="A46" s="38">
        <v>36</v>
      </c>
      <c r="B46" s="255" t="str">
        <f>'Bieu 88 ok'!B45</f>
        <v>Hội Luật gia</v>
      </c>
      <c r="C46" s="256">
        <f t="shared" si="3"/>
        <v>163</v>
      </c>
      <c r="D46" s="85"/>
      <c r="E46" s="256">
        <f>'Bieu 88 ok'!C45</f>
        <v>163</v>
      </c>
      <c r="F46" s="85"/>
      <c r="G46" s="85"/>
      <c r="H46" s="85"/>
      <c r="I46" s="85"/>
      <c r="J46" s="85"/>
      <c r="K46" s="85"/>
      <c r="L46" s="85"/>
    </row>
    <row r="47" spans="1:12" s="35" customFormat="1" ht="17.25">
      <c r="A47" s="38">
        <v>37</v>
      </c>
      <c r="B47" s="255" t="s">
        <v>330</v>
      </c>
      <c r="C47" s="256">
        <f t="shared" si="3"/>
        <v>1191</v>
      </c>
      <c r="D47" s="85"/>
      <c r="E47" s="256">
        <f>'Bieu 88 ok'!C46</f>
        <v>1191</v>
      </c>
      <c r="F47" s="85"/>
      <c r="G47" s="85"/>
      <c r="H47" s="85"/>
      <c r="I47" s="85"/>
      <c r="J47" s="85"/>
      <c r="K47" s="85"/>
      <c r="L47" s="85"/>
    </row>
    <row r="48" spans="1:12" s="35" customFormat="1" ht="17.25">
      <c r="A48" s="38">
        <v>38</v>
      </c>
      <c r="B48" s="255" t="s">
        <v>329</v>
      </c>
      <c r="C48" s="256">
        <f t="shared" si="3"/>
        <v>3115</v>
      </c>
      <c r="D48" s="258"/>
      <c r="E48" s="256">
        <f>'Bieu 88 ok'!C47</f>
        <v>3115</v>
      </c>
      <c r="F48" s="85"/>
      <c r="G48" s="85"/>
      <c r="H48" s="85"/>
      <c r="I48" s="85"/>
      <c r="J48" s="85"/>
      <c r="K48" s="85"/>
      <c r="L48" s="85"/>
    </row>
    <row r="49" spans="1:12" s="35" customFormat="1" ht="17.25">
      <c r="A49" s="38">
        <v>39</v>
      </c>
      <c r="B49" s="255" t="str">
        <f>'Bieu 88 ok'!B48</f>
        <v>MN Quảng Phúc</v>
      </c>
      <c r="C49" s="256">
        <f t="shared" si="3"/>
        <v>4752.4</v>
      </c>
      <c r="D49" s="258"/>
      <c r="E49" s="256">
        <f>'Bieu 88 ok'!C48</f>
        <v>4752.4</v>
      </c>
      <c r="F49" s="85"/>
      <c r="G49" s="85"/>
      <c r="H49" s="85"/>
      <c r="I49" s="85"/>
      <c r="J49" s="85"/>
      <c r="K49" s="85"/>
      <c r="L49" s="85"/>
    </row>
    <row r="50" spans="1:12" s="35" customFormat="1" ht="17.25">
      <c r="A50" s="38">
        <v>40</v>
      </c>
      <c r="B50" s="255" t="str">
        <f>'Bieu 88 ok'!B49</f>
        <v>MN Quảng  Thuận</v>
      </c>
      <c r="C50" s="256">
        <f t="shared" si="3"/>
        <v>4415.2</v>
      </c>
      <c r="D50" s="258"/>
      <c r="E50" s="256">
        <f>'Bieu 88 ok'!C49</f>
        <v>4415.2</v>
      </c>
      <c r="F50" s="85"/>
      <c r="G50" s="85"/>
      <c r="H50" s="85"/>
      <c r="I50" s="85"/>
      <c r="J50" s="85"/>
      <c r="K50" s="85"/>
      <c r="L50" s="85"/>
    </row>
    <row r="51" spans="1:12" s="35" customFormat="1" ht="17.25">
      <c r="A51" s="38">
        <v>41</v>
      </c>
      <c r="B51" s="255" t="str">
        <f>'Bieu 88 ok'!B50</f>
        <v>MN Quảng Thọ</v>
      </c>
      <c r="C51" s="256">
        <f t="shared" si="3"/>
        <v>4667.6</v>
      </c>
      <c r="D51" s="258"/>
      <c r="E51" s="256">
        <f>'Bieu 88 ok'!C50</f>
        <v>4667.6</v>
      </c>
      <c r="F51" s="85"/>
      <c r="G51" s="85"/>
      <c r="H51" s="85"/>
      <c r="I51" s="85"/>
      <c r="J51" s="85"/>
      <c r="K51" s="85"/>
      <c r="L51" s="85"/>
    </row>
    <row r="52" spans="1:12" s="35" customFormat="1" ht="17.25">
      <c r="A52" s="38">
        <v>42</v>
      </c>
      <c r="B52" s="255" t="str">
        <f>'Bieu 88 ok'!B51</f>
        <v>MN Ba Đồn </v>
      </c>
      <c r="C52" s="256">
        <f t="shared" si="3"/>
        <v>5538.2</v>
      </c>
      <c r="D52" s="258"/>
      <c r="E52" s="256">
        <f>'Bieu 88 ok'!C51</f>
        <v>5538.2</v>
      </c>
      <c r="F52" s="85"/>
      <c r="G52" s="85"/>
      <c r="H52" s="85"/>
      <c r="I52" s="85"/>
      <c r="J52" s="85"/>
      <c r="K52" s="85"/>
      <c r="L52" s="85"/>
    </row>
    <row r="53" spans="1:12" s="35" customFormat="1" ht="17.25">
      <c r="A53" s="38">
        <v>43</v>
      </c>
      <c r="B53" s="255" t="str">
        <f>'Bieu 88 ok'!B52</f>
        <v>MN Quảng  Long</v>
      </c>
      <c r="C53" s="256">
        <f t="shared" si="3"/>
        <v>3551.2</v>
      </c>
      <c r="D53" s="258"/>
      <c r="E53" s="256">
        <f>'Bieu 88 ok'!C52</f>
        <v>3551.2</v>
      </c>
      <c r="F53" s="85"/>
      <c r="G53" s="85"/>
      <c r="H53" s="85"/>
      <c r="I53" s="85"/>
      <c r="J53" s="85"/>
      <c r="K53" s="85"/>
      <c r="L53" s="85"/>
    </row>
    <row r="54" spans="1:12" s="35" customFormat="1" ht="17.25">
      <c r="A54" s="38">
        <v>44</v>
      </c>
      <c r="B54" s="255" t="str">
        <f>'Bieu 88 ok'!B53</f>
        <v>MN Quảng Phong</v>
      </c>
      <c r="C54" s="256">
        <f t="shared" si="3"/>
        <v>4119.7</v>
      </c>
      <c r="D54" s="258"/>
      <c r="E54" s="256">
        <f>'Bieu 88 ok'!C53</f>
        <v>4119.7</v>
      </c>
      <c r="F54" s="85"/>
      <c r="G54" s="85"/>
      <c r="H54" s="85"/>
      <c r="I54" s="85"/>
      <c r="J54" s="85"/>
      <c r="K54" s="85"/>
      <c r="L54" s="85"/>
    </row>
    <row r="55" spans="1:12" s="35" customFormat="1" ht="17.25">
      <c r="A55" s="38">
        <v>45</v>
      </c>
      <c r="B55" s="255" t="str">
        <f>'Bieu 88 ok'!B54</f>
        <v>MN Quảng Hoà</v>
      </c>
      <c r="C55" s="256">
        <f t="shared" si="3"/>
        <v>5485</v>
      </c>
      <c r="D55" s="258"/>
      <c r="E55" s="256">
        <f>'Bieu 88 ok'!C54</f>
        <v>5485</v>
      </c>
      <c r="F55" s="85"/>
      <c r="G55" s="85"/>
      <c r="H55" s="85"/>
      <c r="I55" s="85"/>
      <c r="J55" s="85"/>
      <c r="K55" s="85"/>
      <c r="L55" s="85"/>
    </row>
    <row r="56" spans="1:12" s="35" customFormat="1" ht="17.25">
      <c r="A56" s="38">
        <v>46</v>
      </c>
      <c r="B56" s="255" t="str">
        <f>'Bieu 88 ok'!B55</f>
        <v>MN Quảng  Lộc</v>
      </c>
      <c r="C56" s="256">
        <f t="shared" si="3"/>
        <v>5566</v>
      </c>
      <c r="D56" s="258"/>
      <c r="E56" s="256">
        <f>'Bieu 88 ok'!C55</f>
        <v>5566</v>
      </c>
      <c r="F56" s="85"/>
      <c r="G56" s="85"/>
      <c r="H56" s="85"/>
      <c r="I56" s="85"/>
      <c r="J56" s="85"/>
      <c r="K56" s="85"/>
      <c r="L56" s="85"/>
    </row>
    <row r="57" spans="1:12" s="35" customFormat="1" ht="17.25">
      <c r="A57" s="38">
        <v>47</v>
      </c>
      <c r="B57" s="255" t="str">
        <f>'Bieu 88 ok'!B56</f>
        <v>MN Quảng Văn </v>
      </c>
      <c r="C57" s="256">
        <f t="shared" si="3"/>
        <v>3801.8</v>
      </c>
      <c r="D57" s="258"/>
      <c r="E57" s="256">
        <f>'Bieu 88 ok'!C56</f>
        <v>3801.8</v>
      </c>
      <c r="F57" s="85"/>
      <c r="G57" s="85"/>
      <c r="H57" s="85"/>
      <c r="I57" s="85"/>
      <c r="J57" s="85"/>
      <c r="K57" s="85"/>
      <c r="L57" s="85"/>
    </row>
    <row r="58" spans="1:12" s="35" customFormat="1" ht="17.25">
      <c r="A58" s="38">
        <v>48</v>
      </c>
      <c r="B58" s="255" t="str">
        <f>'Bieu 88 ok'!B57</f>
        <v>MN Quảng  Minh</v>
      </c>
      <c r="C58" s="256">
        <f t="shared" si="3"/>
        <v>4063.8</v>
      </c>
      <c r="D58" s="258"/>
      <c r="E58" s="256">
        <f>'Bieu 88 ok'!C57</f>
        <v>4063.8</v>
      </c>
      <c r="F58" s="85"/>
      <c r="G58" s="85"/>
      <c r="H58" s="85"/>
      <c r="I58" s="85"/>
      <c r="J58" s="85"/>
      <c r="K58" s="85"/>
      <c r="L58" s="85"/>
    </row>
    <row r="59" spans="1:12" s="35" customFormat="1" ht="17.25">
      <c r="A59" s="38">
        <v>49</v>
      </c>
      <c r="B59" s="255" t="str">
        <f>'Bieu 88 ok'!B58</f>
        <v>MN Quảng  Sơn</v>
      </c>
      <c r="C59" s="256">
        <f t="shared" si="3"/>
        <v>4743.4</v>
      </c>
      <c r="D59" s="258"/>
      <c r="E59" s="256">
        <f>'Bieu 88 ok'!C58</f>
        <v>4743.4</v>
      </c>
      <c r="F59" s="85"/>
      <c r="G59" s="85"/>
      <c r="H59" s="85"/>
      <c r="I59" s="85"/>
      <c r="J59" s="85"/>
      <c r="K59" s="85"/>
      <c r="L59" s="85"/>
    </row>
    <row r="60" spans="1:12" s="35" customFormat="1" ht="17.25">
      <c r="A60" s="38">
        <v>50</v>
      </c>
      <c r="B60" s="255" t="str">
        <f>'Bieu 88 ok'!B59</f>
        <v>MN Quảng  Thuỷ</v>
      </c>
      <c r="C60" s="256">
        <f t="shared" si="3"/>
        <v>2414.8</v>
      </c>
      <c r="D60" s="258"/>
      <c r="E60" s="256">
        <f>'Bieu 88 ok'!C59</f>
        <v>2414.8</v>
      </c>
      <c r="F60" s="85"/>
      <c r="G60" s="85"/>
      <c r="H60" s="85"/>
      <c r="I60" s="85"/>
      <c r="J60" s="85"/>
      <c r="K60" s="85"/>
      <c r="L60" s="85"/>
    </row>
    <row r="61" spans="1:12" s="35" customFormat="1" ht="17.25">
      <c r="A61" s="38">
        <v>51</v>
      </c>
      <c r="B61" s="255" t="str">
        <f>'Bieu 88 ok'!B60</f>
        <v>MN Quảng Tân</v>
      </c>
      <c r="C61" s="256">
        <f t="shared" si="3"/>
        <v>2333.4</v>
      </c>
      <c r="D61" s="258"/>
      <c r="E61" s="256">
        <f>'Bieu 88 ok'!C60</f>
        <v>2333.4</v>
      </c>
      <c r="F61" s="85"/>
      <c r="G61" s="85"/>
      <c r="H61" s="85"/>
      <c r="I61" s="85"/>
      <c r="J61" s="85"/>
      <c r="K61" s="85"/>
      <c r="L61" s="85"/>
    </row>
    <row r="62" spans="1:12" s="35" customFormat="1" ht="17.25">
      <c r="A62" s="38">
        <v>52</v>
      </c>
      <c r="B62" s="255" t="str">
        <f>'Bieu 88 ok'!B61</f>
        <v>MN Quảng  Trung</v>
      </c>
      <c r="C62" s="256">
        <f t="shared" si="3"/>
        <v>3377.6</v>
      </c>
      <c r="D62" s="258"/>
      <c r="E62" s="256">
        <f>'Bieu 88 ok'!C61</f>
        <v>3377.6</v>
      </c>
      <c r="F62" s="85"/>
      <c r="G62" s="85"/>
      <c r="H62" s="85"/>
      <c r="I62" s="85"/>
      <c r="J62" s="85"/>
      <c r="K62" s="85"/>
      <c r="L62" s="85"/>
    </row>
    <row r="63" spans="1:12" s="35" customFormat="1" ht="17.25">
      <c r="A63" s="38">
        <v>53</v>
      </c>
      <c r="B63" s="255" t="str">
        <f>'Bieu 88 ok'!B62</f>
        <v>MN Quảng Tiên</v>
      </c>
      <c r="C63" s="256">
        <f t="shared" si="3"/>
        <v>2948.6</v>
      </c>
      <c r="D63" s="258"/>
      <c r="E63" s="256">
        <f>'Bieu 88 ok'!C62</f>
        <v>2948.6</v>
      </c>
      <c r="F63" s="85"/>
      <c r="G63" s="85"/>
      <c r="H63" s="85"/>
      <c r="I63" s="85"/>
      <c r="J63" s="85"/>
      <c r="K63" s="85"/>
      <c r="L63" s="85"/>
    </row>
    <row r="64" spans="1:12" s="35" customFormat="1" ht="17.25">
      <c r="A64" s="38">
        <v>54</v>
      </c>
      <c r="B64" s="255" t="str">
        <f>'Bieu 88 ok'!B63</f>
        <v>MN Quảng Hải</v>
      </c>
      <c r="C64" s="256">
        <f t="shared" si="3"/>
        <v>2697.4</v>
      </c>
      <c r="D64" s="258"/>
      <c r="E64" s="256">
        <f>'Bieu 88 ok'!C63</f>
        <v>2697.4</v>
      </c>
      <c r="F64" s="85"/>
      <c r="G64" s="85"/>
      <c r="H64" s="85"/>
      <c r="I64" s="85"/>
      <c r="J64" s="85"/>
      <c r="K64" s="85"/>
      <c r="L64" s="85"/>
    </row>
    <row r="65" spans="1:12" s="35" customFormat="1" ht="17.25">
      <c r="A65" s="38">
        <v>55</v>
      </c>
      <c r="B65" s="255" t="str">
        <f>'Bieu 88 ok'!B64</f>
        <v>TH số 1 Q. Phúc</v>
      </c>
      <c r="C65" s="256">
        <f t="shared" si="3"/>
        <v>4406</v>
      </c>
      <c r="D65" s="258"/>
      <c r="E65" s="256">
        <f>'Bieu 88 ok'!C64</f>
        <v>4406</v>
      </c>
      <c r="F65" s="85"/>
      <c r="G65" s="85"/>
      <c r="H65" s="85"/>
      <c r="I65" s="85"/>
      <c r="J65" s="85"/>
      <c r="K65" s="85"/>
      <c r="L65" s="85"/>
    </row>
    <row r="66" spans="1:12" s="35" customFormat="1" ht="17.25">
      <c r="A66" s="38">
        <v>56</v>
      </c>
      <c r="B66" s="255" t="str">
        <f>'Bieu 88 ok'!B65</f>
        <v>TH số 2 Q. Phúc  </v>
      </c>
      <c r="C66" s="256">
        <f t="shared" si="3"/>
        <v>2910</v>
      </c>
      <c r="D66" s="258"/>
      <c r="E66" s="256">
        <f>'Bieu 88 ok'!C65</f>
        <v>2910</v>
      </c>
      <c r="F66" s="85"/>
      <c r="G66" s="85"/>
      <c r="H66" s="85"/>
      <c r="I66" s="85"/>
      <c r="J66" s="85"/>
      <c r="K66" s="85"/>
      <c r="L66" s="85"/>
    </row>
    <row r="67" spans="1:12" s="35" customFormat="1" ht="17.25">
      <c r="A67" s="38">
        <v>57</v>
      </c>
      <c r="B67" s="255" t="str">
        <f>'Bieu 88 ok'!B66</f>
        <v>TH Quảng Thuận</v>
      </c>
      <c r="C67" s="256">
        <f aca="true" t="shared" si="4" ref="C67:C96">SUM(D67:G67)+H67+L67</f>
        <v>5391</v>
      </c>
      <c r="D67" s="258"/>
      <c r="E67" s="256">
        <f>'Bieu 88 ok'!C66</f>
        <v>5391</v>
      </c>
      <c r="F67" s="85"/>
      <c r="G67" s="85"/>
      <c r="H67" s="85"/>
      <c r="I67" s="85"/>
      <c r="J67" s="85"/>
      <c r="K67" s="85"/>
      <c r="L67" s="85"/>
    </row>
    <row r="68" spans="1:12" s="35" customFormat="1" ht="17.25">
      <c r="A68" s="38">
        <v>58</v>
      </c>
      <c r="B68" s="255" t="str">
        <f>'Bieu 88 ok'!B67</f>
        <v>TH Quảng Thọ</v>
      </c>
      <c r="C68" s="256">
        <f t="shared" si="4"/>
        <v>5048</v>
      </c>
      <c r="D68" s="258"/>
      <c r="E68" s="256">
        <f>'Bieu 88 ok'!C67</f>
        <v>5048</v>
      </c>
      <c r="F68" s="85"/>
      <c r="G68" s="85"/>
      <c r="H68" s="85"/>
      <c r="I68" s="85"/>
      <c r="J68" s="85"/>
      <c r="K68" s="85"/>
      <c r="L68" s="85"/>
    </row>
    <row r="69" spans="1:12" s="35" customFormat="1" ht="17.25">
      <c r="A69" s="38">
        <v>59</v>
      </c>
      <c r="B69" s="255" t="str">
        <f>'Bieu 88 ok'!B68</f>
        <v>TH Nhân Hải</v>
      </c>
      <c r="C69" s="256">
        <f t="shared" si="4"/>
        <v>3566</v>
      </c>
      <c r="D69" s="258"/>
      <c r="E69" s="256">
        <f>'Bieu 88 ok'!C68</f>
        <v>3566</v>
      </c>
      <c r="F69" s="85"/>
      <c r="G69" s="85"/>
      <c r="H69" s="85"/>
      <c r="I69" s="85"/>
      <c r="J69" s="85"/>
      <c r="K69" s="85"/>
      <c r="L69" s="85"/>
    </row>
    <row r="70" spans="1:12" s="35" customFormat="1" ht="17.25">
      <c r="A70" s="38">
        <v>60</v>
      </c>
      <c r="B70" s="255" t="str">
        <f>'Bieu 88 ok'!B69</f>
        <v>TH số 1 Ba Đồn</v>
      </c>
      <c r="C70" s="256">
        <f t="shared" si="4"/>
        <v>6367</v>
      </c>
      <c r="D70" s="258"/>
      <c r="E70" s="256">
        <f>'Bieu 88 ok'!C69</f>
        <v>6367</v>
      </c>
      <c r="F70" s="85"/>
      <c r="G70" s="85"/>
      <c r="H70" s="85"/>
      <c r="I70" s="85"/>
      <c r="J70" s="85"/>
      <c r="K70" s="85"/>
      <c r="L70" s="85"/>
    </row>
    <row r="71" spans="1:12" s="35" customFormat="1" ht="17.25">
      <c r="A71" s="38">
        <v>61</v>
      </c>
      <c r="B71" s="255" t="str">
        <f>'Bieu 88 ok'!B70</f>
        <v>TH số 2 Ba Đồn</v>
      </c>
      <c r="C71" s="256">
        <f t="shared" si="4"/>
        <v>5651</v>
      </c>
      <c r="D71" s="258"/>
      <c r="E71" s="256">
        <f>'Bieu 88 ok'!C70</f>
        <v>5651</v>
      </c>
      <c r="F71" s="85"/>
      <c r="G71" s="85"/>
      <c r="H71" s="85"/>
      <c r="I71" s="85"/>
      <c r="J71" s="85"/>
      <c r="K71" s="85"/>
      <c r="L71" s="85"/>
    </row>
    <row r="72" spans="1:12" s="35" customFormat="1" ht="17.25">
      <c r="A72" s="38">
        <v>62</v>
      </c>
      <c r="B72" s="255" t="str">
        <f>'Bieu 88 ok'!B71</f>
        <v>TH Quảng Long</v>
      </c>
      <c r="C72" s="256">
        <f t="shared" si="4"/>
        <v>5333</v>
      </c>
      <c r="D72" s="258"/>
      <c r="E72" s="256">
        <f>'Bieu 88 ok'!C71</f>
        <v>5333</v>
      </c>
      <c r="F72" s="85"/>
      <c r="G72" s="85"/>
      <c r="H72" s="85"/>
      <c r="I72" s="85"/>
      <c r="J72" s="85"/>
      <c r="K72" s="85"/>
      <c r="L72" s="85"/>
    </row>
    <row r="73" spans="1:12" s="35" customFormat="1" ht="17.25">
      <c r="A73" s="38">
        <v>63</v>
      </c>
      <c r="B73" s="255" t="str">
        <f>'Bieu 88 ok'!B72</f>
        <v>TH Quảng. Phong</v>
      </c>
      <c r="C73" s="256">
        <f t="shared" si="4"/>
        <v>4351</v>
      </c>
      <c r="D73" s="258"/>
      <c r="E73" s="256">
        <f>'Bieu 88 ok'!C72</f>
        <v>4351</v>
      </c>
      <c r="F73" s="85"/>
      <c r="G73" s="85"/>
      <c r="H73" s="85"/>
      <c r="I73" s="85"/>
      <c r="J73" s="85"/>
      <c r="K73" s="85"/>
      <c r="L73" s="85"/>
    </row>
    <row r="74" spans="1:12" s="35" customFormat="1" ht="17.25">
      <c r="A74" s="38">
        <v>64</v>
      </c>
      <c r="B74" s="255" t="str">
        <f>'Bieu 88 ok'!B73</f>
        <v>TH số 1 Q. Hoà</v>
      </c>
      <c r="C74" s="256">
        <f t="shared" si="4"/>
        <v>4606</v>
      </c>
      <c r="D74" s="258"/>
      <c r="E74" s="256">
        <f>'Bieu 88 ok'!C73</f>
        <v>4606</v>
      </c>
      <c r="F74" s="85"/>
      <c r="G74" s="85"/>
      <c r="H74" s="85"/>
      <c r="I74" s="85"/>
      <c r="J74" s="85"/>
      <c r="K74" s="85"/>
      <c r="L74" s="85"/>
    </row>
    <row r="75" spans="1:12" s="35" customFormat="1" ht="17.25">
      <c r="A75" s="38">
        <v>65</v>
      </c>
      <c r="B75" s="255" t="str">
        <f>'Bieu 88 ok'!B74</f>
        <v>TH số 2 Q. Hòa</v>
      </c>
      <c r="C75" s="256">
        <f t="shared" si="4"/>
        <v>2834</v>
      </c>
      <c r="D75" s="258"/>
      <c r="E75" s="256">
        <f>'Bieu 88 ok'!C74</f>
        <v>2834</v>
      </c>
      <c r="F75" s="85"/>
      <c r="G75" s="85"/>
      <c r="H75" s="85"/>
      <c r="I75" s="85"/>
      <c r="J75" s="85"/>
      <c r="K75" s="85"/>
      <c r="L75" s="85"/>
    </row>
    <row r="76" spans="1:12" s="35" customFormat="1" ht="17.25">
      <c r="A76" s="38">
        <v>66</v>
      </c>
      <c r="B76" s="255" t="str">
        <f>'Bieu 88 ok'!B75</f>
        <v>TH Quảng Lộc</v>
      </c>
      <c r="C76" s="256">
        <f t="shared" si="4"/>
        <v>3455</v>
      </c>
      <c r="D76" s="258"/>
      <c r="E76" s="256">
        <f>'Bieu 88 ok'!C75</f>
        <v>3455</v>
      </c>
      <c r="F76" s="85"/>
      <c r="G76" s="85"/>
      <c r="H76" s="85"/>
      <c r="I76" s="85"/>
      <c r="J76" s="85"/>
      <c r="K76" s="85"/>
      <c r="L76" s="85"/>
    </row>
    <row r="77" spans="1:12" s="35" customFormat="1" ht="17.25">
      <c r="A77" s="38">
        <v>67</v>
      </c>
      <c r="B77" s="255" t="str">
        <f>'Bieu 88 ok'!B76</f>
        <v>Tiểu học Cồn Sẻ</v>
      </c>
      <c r="C77" s="256">
        <f t="shared" si="4"/>
        <v>3829</v>
      </c>
      <c r="D77" s="258"/>
      <c r="E77" s="256">
        <f>'Bieu 88 ok'!C76</f>
        <v>3829</v>
      </c>
      <c r="F77" s="85"/>
      <c r="G77" s="85"/>
      <c r="H77" s="85"/>
      <c r="I77" s="85"/>
      <c r="J77" s="85"/>
      <c r="K77" s="85"/>
      <c r="L77" s="85"/>
    </row>
    <row r="78" spans="1:12" s="35" customFormat="1" ht="17.25">
      <c r="A78" s="38">
        <v>68</v>
      </c>
      <c r="B78" s="255" t="str">
        <f>'Bieu 88 ok'!B77</f>
        <v>TH số 1 Quảng Văn</v>
      </c>
      <c r="C78" s="256">
        <f t="shared" si="4"/>
        <v>2534</v>
      </c>
      <c r="D78" s="258"/>
      <c r="E78" s="256">
        <f>'Bieu 88 ok'!C77</f>
        <v>2534</v>
      </c>
      <c r="F78" s="85"/>
      <c r="G78" s="85"/>
      <c r="H78" s="85"/>
      <c r="I78" s="85"/>
      <c r="J78" s="85"/>
      <c r="K78" s="85"/>
      <c r="L78" s="85"/>
    </row>
    <row r="79" spans="1:12" s="35" customFormat="1" ht="17.25">
      <c r="A79" s="38">
        <v>69</v>
      </c>
      <c r="B79" s="255" t="str">
        <f>'Bieu 88 ok'!B78</f>
        <v>TH số 2 Quảng Văn</v>
      </c>
      <c r="C79" s="256">
        <f t="shared" si="4"/>
        <v>2573</v>
      </c>
      <c r="D79" s="258"/>
      <c r="E79" s="256">
        <f>'Bieu 88 ok'!C78</f>
        <v>2573</v>
      </c>
      <c r="F79" s="85"/>
      <c r="G79" s="85"/>
      <c r="H79" s="85"/>
      <c r="I79" s="85"/>
      <c r="J79" s="85"/>
      <c r="K79" s="85"/>
      <c r="L79" s="85"/>
    </row>
    <row r="80" spans="1:12" s="35" customFormat="1" ht="17.25">
      <c r="A80" s="38">
        <v>70</v>
      </c>
      <c r="B80" s="255" t="str">
        <f>'Bieu 88 ok'!B79</f>
        <v>TH Quảng Minh A</v>
      </c>
      <c r="C80" s="256">
        <f t="shared" si="4"/>
        <v>3800</v>
      </c>
      <c r="D80" s="258"/>
      <c r="E80" s="256">
        <f>'Bieu 88 ok'!C79</f>
        <v>3800</v>
      </c>
      <c r="F80" s="85"/>
      <c r="G80" s="85"/>
      <c r="H80" s="85"/>
      <c r="I80" s="85"/>
      <c r="J80" s="85"/>
      <c r="K80" s="85"/>
      <c r="L80" s="85"/>
    </row>
    <row r="81" spans="1:12" s="35" customFormat="1" ht="17.25">
      <c r="A81" s="38">
        <v>71</v>
      </c>
      <c r="B81" s="255" t="str">
        <f>'Bieu 88 ok'!B80</f>
        <v>TH Quảng. Minh B</v>
      </c>
      <c r="C81" s="256">
        <f t="shared" si="4"/>
        <v>2060</v>
      </c>
      <c r="D81" s="258"/>
      <c r="E81" s="256">
        <f>'Bieu 88 ok'!C80</f>
        <v>2060</v>
      </c>
      <c r="F81" s="85"/>
      <c r="G81" s="85"/>
      <c r="H81" s="85"/>
      <c r="I81" s="85"/>
      <c r="J81" s="85"/>
      <c r="K81" s="85"/>
      <c r="L81" s="85"/>
    </row>
    <row r="82" spans="1:12" s="35" customFormat="1" ht="17.25">
      <c r="A82" s="38">
        <v>72</v>
      </c>
      <c r="B82" s="255" t="str">
        <f>'Bieu 88 ok'!B81</f>
        <v>TH  Quảng Sơn</v>
      </c>
      <c r="C82" s="256">
        <f t="shared" si="4"/>
        <v>5762</v>
      </c>
      <c r="D82" s="258"/>
      <c r="E82" s="256">
        <f>'Bieu 88 ok'!C81</f>
        <v>5762</v>
      </c>
      <c r="F82" s="85"/>
      <c r="G82" s="85"/>
      <c r="H82" s="85"/>
      <c r="I82" s="85"/>
      <c r="J82" s="85"/>
      <c r="K82" s="85"/>
      <c r="L82" s="85"/>
    </row>
    <row r="83" spans="1:12" s="35" customFormat="1" ht="17.25">
      <c r="A83" s="38">
        <v>73</v>
      </c>
      <c r="B83" s="255" t="str">
        <f>'Bieu 88 ok'!B82</f>
        <v>TH Quảng Trung</v>
      </c>
      <c r="C83" s="256">
        <f t="shared" si="4"/>
        <v>4748</v>
      </c>
      <c r="D83" s="258"/>
      <c r="E83" s="256">
        <f>'Bieu 88 ok'!C82</f>
        <v>4748</v>
      </c>
      <c r="F83" s="85"/>
      <c r="G83" s="85"/>
      <c r="H83" s="85"/>
      <c r="I83" s="85"/>
      <c r="J83" s="85"/>
      <c r="K83" s="85"/>
      <c r="L83" s="85"/>
    </row>
    <row r="84" spans="1:12" s="35" customFormat="1" ht="17.25">
      <c r="A84" s="38">
        <v>74</v>
      </c>
      <c r="B84" s="255" t="str">
        <f>'Bieu 88 ok'!B83</f>
        <v>TH Quảng Tiên</v>
      </c>
      <c r="C84" s="256">
        <f t="shared" si="4"/>
        <v>2975</v>
      </c>
      <c r="D84" s="258"/>
      <c r="E84" s="256">
        <f>'Bieu 88 ok'!C83</f>
        <v>2975</v>
      </c>
      <c r="F84" s="85"/>
      <c r="G84" s="85"/>
      <c r="H84" s="85"/>
      <c r="I84" s="85"/>
      <c r="J84" s="85"/>
      <c r="K84" s="85"/>
      <c r="L84" s="85"/>
    </row>
    <row r="85" spans="1:12" s="35" customFormat="1" ht="17.25">
      <c r="A85" s="38">
        <v>75</v>
      </c>
      <c r="B85" s="255" t="str">
        <f>'Bieu 88 ok'!B84</f>
        <v>THCS Quảng Phúc</v>
      </c>
      <c r="C85" s="256">
        <f t="shared" si="4"/>
        <v>4428</v>
      </c>
      <c r="D85" s="258"/>
      <c r="E85" s="256">
        <v>4428</v>
      </c>
      <c r="F85" s="85"/>
      <c r="G85" s="85"/>
      <c r="H85" s="85"/>
      <c r="I85" s="85"/>
      <c r="J85" s="85"/>
      <c r="K85" s="85"/>
      <c r="L85" s="85"/>
    </row>
    <row r="86" spans="1:12" s="35" customFormat="1" ht="17.25">
      <c r="A86" s="38">
        <v>76</v>
      </c>
      <c r="B86" s="255" t="str">
        <f>'Bieu 88 ok'!B85</f>
        <v>THCS Quảng Thuận</v>
      </c>
      <c r="C86" s="256">
        <f t="shared" si="4"/>
        <v>4132</v>
      </c>
      <c r="D86" s="258"/>
      <c r="E86" s="256">
        <v>4132</v>
      </c>
      <c r="F86" s="85"/>
      <c r="G86" s="85"/>
      <c r="H86" s="85"/>
      <c r="I86" s="85"/>
      <c r="J86" s="85"/>
      <c r="K86" s="85"/>
      <c r="L86" s="85"/>
    </row>
    <row r="87" spans="1:12" s="35" customFormat="1" ht="17.25">
      <c r="A87" s="38">
        <v>77</v>
      </c>
      <c r="B87" s="255" t="str">
        <f>'Bieu 88 ok'!B86</f>
        <v>THCS Quảng Thọ</v>
      </c>
      <c r="C87" s="256">
        <f t="shared" si="4"/>
        <v>5881</v>
      </c>
      <c r="D87" s="258"/>
      <c r="E87" s="256">
        <v>5881</v>
      </c>
      <c r="F87" s="85"/>
      <c r="G87" s="85"/>
      <c r="H87" s="85"/>
      <c r="I87" s="85"/>
      <c r="J87" s="85"/>
      <c r="K87" s="85"/>
      <c r="L87" s="85"/>
    </row>
    <row r="88" spans="1:12" s="35" customFormat="1" ht="17.25">
      <c r="A88" s="38">
        <v>78</v>
      </c>
      <c r="B88" s="255" t="str">
        <f>'Bieu 88 ok'!B87</f>
        <v>THCS Ba Đồn</v>
      </c>
      <c r="C88" s="256">
        <f t="shared" si="4"/>
        <v>3864</v>
      </c>
      <c r="D88" s="258"/>
      <c r="E88" s="256">
        <v>3864</v>
      </c>
      <c r="F88" s="85"/>
      <c r="G88" s="85"/>
      <c r="H88" s="85"/>
      <c r="I88" s="85"/>
      <c r="J88" s="85"/>
      <c r="K88" s="85"/>
      <c r="L88" s="85"/>
    </row>
    <row r="89" spans="1:12" s="35" customFormat="1" ht="17.25">
      <c r="A89" s="38">
        <v>79</v>
      </c>
      <c r="B89" s="255" t="str">
        <f>'Bieu 88 ok'!B88</f>
        <v>THCS NH Ninh</v>
      </c>
      <c r="C89" s="256">
        <f t="shared" si="4"/>
        <v>3959</v>
      </c>
      <c r="D89" s="258"/>
      <c r="E89" s="256">
        <v>3959</v>
      </c>
      <c r="F89" s="85"/>
      <c r="G89" s="85"/>
      <c r="H89" s="85"/>
      <c r="I89" s="85"/>
      <c r="J89" s="85"/>
      <c r="K89" s="85"/>
      <c r="L89" s="85"/>
    </row>
    <row r="90" spans="1:12" s="35" customFormat="1" ht="17.25">
      <c r="A90" s="38">
        <v>80</v>
      </c>
      <c r="B90" s="255" t="str">
        <f>'Bieu 88 ok'!B89</f>
        <v>THCS Quảng Long</v>
      </c>
      <c r="C90" s="256">
        <f t="shared" si="4"/>
        <v>3579</v>
      </c>
      <c r="D90" s="258"/>
      <c r="E90" s="256">
        <v>3579</v>
      </c>
      <c r="F90" s="85"/>
      <c r="G90" s="85"/>
      <c r="H90" s="85"/>
      <c r="I90" s="85"/>
      <c r="J90" s="85"/>
      <c r="K90" s="85"/>
      <c r="L90" s="85"/>
    </row>
    <row r="91" spans="1:12" s="35" customFormat="1" ht="17.25">
      <c r="A91" s="38">
        <v>81</v>
      </c>
      <c r="B91" s="255" t="str">
        <f>'Bieu 88 ok'!B90</f>
        <v>THCS Quảng Phong</v>
      </c>
      <c r="C91" s="256">
        <f t="shared" si="4"/>
        <v>3998</v>
      </c>
      <c r="D91" s="258"/>
      <c r="E91" s="256">
        <v>3998</v>
      </c>
      <c r="F91" s="85"/>
      <c r="G91" s="85"/>
      <c r="H91" s="85"/>
      <c r="I91" s="85"/>
      <c r="J91" s="85"/>
      <c r="K91" s="85"/>
      <c r="L91" s="85"/>
    </row>
    <row r="92" spans="1:12" s="35" customFormat="1" ht="17.25">
      <c r="A92" s="38">
        <v>82</v>
      </c>
      <c r="B92" s="255" t="str">
        <f>'Bieu 88 ok'!B91</f>
        <v>THCS Quảng Hoà</v>
      </c>
      <c r="C92" s="256">
        <f t="shared" si="4"/>
        <v>5248</v>
      </c>
      <c r="D92" s="258"/>
      <c r="E92" s="256">
        <v>5248</v>
      </c>
      <c r="F92" s="85"/>
      <c r="G92" s="85"/>
      <c r="H92" s="85"/>
      <c r="I92" s="85"/>
      <c r="J92" s="85"/>
      <c r="K92" s="85"/>
      <c r="L92" s="85"/>
    </row>
    <row r="93" spans="1:12" s="35" customFormat="1" ht="17.25">
      <c r="A93" s="38">
        <v>83</v>
      </c>
      <c r="B93" s="255" t="str">
        <f>'Bieu 88 ok'!B92</f>
        <v>THCS Quảng Lộc</v>
      </c>
      <c r="C93" s="256">
        <f t="shared" si="4"/>
        <v>5242</v>
      </c>
      <c r="D93" s="258"/>
      <c r="E93" s="256">
        <v>5242</v>
      </c>
      <c r="F93" s="85"/>
      <c r="G93" s="85"/>
      <c r="H93" s="85"/>
      <c r="I93" s="85"/>
      <c r="J93" s="85"/>
      <c r="K93" s="85"/>
      <c r="L93" s="85"/>
    </row>
    <row r="94" spans="1:12" s="35" customFormat="1" ht="17.25">
      <c r="A94" s="38">
        <v>84</v>
      </c>
      <c r="B94" s="255" t="str">
        <f>'Bieu 88 ok'!B93</f>
        <v>THCS Quảng Văn</v>
      </c>
      <c r="C94" s="256">
        <f t="shared" si="4"/>
        <v>3318</v>
      </c>
      <c r="D94" s="258"/>
      <c r="E94" s="256">
        <v>3318</v>
      </c>
      <c r="F94" s="85"/>
      <c r="G94" s="85"/>
      <c r="H94" s="85"/>
      <c r="I94" s="85"/>
      <c r="J94" s="85"/>
      <c r="K94" s="85"/>
      <c r="L94" s="85"/>
    </row>
    <row r="95" spans="1:12" s="35" customFormat="1" ht="17.25">
      <c r="A95" s="38">
        <v>85</v>
      </c>
      <c r="B95" s="255" t="str">
        <f>'Bieu 88 ok'!B94</f>
        <v>THCS Quảng Minh</v>
      </c>
      <c r="C95" s="256">
        <f t="shared" si="4"/>
        <v>4218</v>
      </c>
      <c r="D95" s="258"/>
      <c r="E95" s="256">
        <v>4218</v>
      </c>
      <c r="F95" s="85"/>
      <c r="G95" s="85"/>
      <c r="H95" s="85"/>
      <c r="I95" s="85"/>
      <c r="J95" s="85"/>
      <c r="K95" s="85"/>
      <c r="L95" s="85"/>
    </row>
    <row r="96" spans="1:12" s="35" customFormat="1" ht="17.25">
      <c r="A96" s="38">
        <v>86</v>
      </c>
      <c r="B96" s="255" t="str">
        <f>'Bieu 88 ok'!B95</f>
        <v>THCS Quảng Sơn</v>
      </c>
      <c r="C96" s="256">
        <f t="shared" si="4"/>
        <v>3946</v>
      </c>
      <c r="D96" s="258"/>
      <c r="E96" s="256">
        <v>3946</v>
      </c>
      <c r="F96" s="85"/>
      <c r="G96" s="85"/>
      <c r="H96" s="85"/>
      <c r="I96" s="85"/>
      <c r="J96" s="85"/>
      <c r="K96" s="85"/>
      <c r="L96" s="85"/>
    </row>
    <row r="97" spans="1:12" s="35" customFormat="1" ht="17.25">
      <c r="A97" s="38">
        <v>87</v>
      </c>
      <c r="B97" s="255" t="str">
        <f>'Bieu 88 ok'!B96</f>
        <v>THCS Quảng Trung</v>
      </c>
      <c r="C97" s="256">
        <f aca="true" t="shared" si="5" ref="C97:C103">SUM(D97:G97)+H97+L97</f>
        <v>3283</v>
      </c>
      <c r="D97" s="258"/>
      <c r="E97" s="256">
        <v>3283</v>
      </c>
      <c r="F97" s="85"/>
      <c r="G97" s="85"/>
      <c r="H97" s="85"/>
      <c r="I97" s="85"/>
      <c r="J97" s="85"/>
      <c r="K97" s="85"/>
      <c r="L97" s="85"/>
    </row>
    <row r="98" spans="1:12" s="35" customFormat="1" ht="17.25">
      <c r="A98" s="38">
        <v>88</v>
      </c>
      <c r="B98" s="255" t="str">
        <f>'Bieu 88 ok'!B97</f>
        <v>THCS Quảng Tiên</v>
      </c>
      <c r="C98" s="256">
        <f t="shared" si="5"/>
        <v>3086</v>
      </c>
      <c r="D98" s="258"/>
      <c r="E98" s="256">
        <v>3086</v>
      </c>
      <c r="F98" s="85"/>
      <c r="G98" s="85"/>
      <c r="H98" s="85"/>
      <c r="I98" s="85"/>
      <c r="J98" s="85"/>
      <c r="K98" s="85"/>
      <c r="L98" s="85"/>
    </row>
    <row r="99" spans="1:12" s="35" customFormat="1" ht="17.25">
      <c r="A99" s="38">
        <v>89</v>
      </c>
      <c r="B99" s="255" t="str">
        <f>'Bieu 88 ok'!B98</f>
        <v>TH và THCS Quảng Thuỷ</v>
      </c>
      <c r="C99" s="256">
        <f t="shared" si="5"/>
        <v>3830</v>
      </c>
      <c r="D99" s="258"/>
      <c r="E99" s="256">
        <v>3830</v>
      </c>
      <c r="F99" s="85"/>
      <c r="G99" s="85"/>
      <c r="H99" s="85"/>
      <c r="I99" s="85"/>
      <c r="J99" s="85"/>
      <c r="K99" s="85"/>
      <c r="L99" s="85"/>
    </row>
    <row r="100" spans="1:12" s="35" customFormat="1" ht="17.25">
      <c r="A100" s="38">
        <v>90</v>
      </c>
      <c r="B100" s="255" t="str">
        <f>'Bieu 88 ok'!B99</f>
        <v>TH và THCS Quảng Hải</v>
      </c>
      <c r="C100" s="256">
        <f t="shared" si="5"/>
        <v>4808</v>
      </c>
      <c r="D100" s="258"/>
      <c r="E100" s="256">
        <v>4808</v>
      </c>
      <c r="F100" s="85"/>
      <c r="G100" s="85"/>
      <c r="H100" s="85"/>
      <c r="I100" s="85"/>
      <c r="J100" s="85"/>
      <c r="K100" s="85"/>
      <c r="L100" s="85"/>
    </row>
    <row r="101" spans="1:12" s="35" customFormat="1" ht="17.25">
      <c r="A101" s="38">
        <v>91</v>
      </c>
      <c r="B101" s="255" t="s">
        <v>328</v>
      </c>
      <c r="C101" s="256">
        <f>SUM(D101:G101)+H101+L101</f>
        <v>5203</v>
      </c>
      <c r="D101" s="258"/>
      <c r="E101" s="256">
        <v>5203</v>
      </c>
      <c r="F101" s="85"/>
      <c r="G101" s="85"/>
      <c r="H101" s="85"/>
      <c r="I101" s="85"/>
      <c r="J101" s="85"/>
      <c r="K101" s="85"/>
      <c r="L101" s="85"/>
    </row>
    <row r="102" spans="1:12" s="35" customFormat="1" ht="17.25">
      <c r="A102" s="38">
        <v>92</v>
      </c>
      <c r="B102" s="255" t="str">
        <f>'Bieu 88 ok'!B101</f>
        <v>Bổ sung một số nhiệm vụ chi chung</v>
      </c>
      <c r="C102" s="256">
        <f t="shared" si="5"/>
        <v>67841</v>
      </c>
      <c r="D102" s="258">
        <f>'Bieu 87 -ok'!C39</f>
        <v>2231</v>
      </c>
      <c r="E102" s="256">
        <f>'Bieu 88 ok'!C101</f>
        <v>65610</v>
      </c>
      <c r="F102" s="85"/>
      <c r="G102" s="85"/>
      <c r="H102" s="85"/>
      <c r="I102" s="85"/>
      <c r="J102" s="85"/>
      <c r="K102" s="85"/>
      <c r="L102" s="85"/>
    </row>
    <row r="103" spans="1:12" s="35" customFormat="1" ht="45">
      <c r="A103" s="38">
        <v>93</v>
      </c>
      <c r="B103" s="255" t="str">
        <f>'Bieu 88 ok'!B102</f>
        <v>PGD Ngân hàng chính sách xã hội thị xã: Bổ sung quỹ vốn vay cho các đối tượng chính sách XH</v>
      </c>
      <c r="C103" s="256">
        <f t="shared" si="5"/>
        <v>4000</v>
      </c>
      <c r="D103" s="258"/>
      <c r="E103" s="256">
        <f>'Bieu 88 ok'!C102</f>
        <v>4000</v>
      </c>
      <c r="F103" s="85"/>
      <c r="G103" s="85"/>
      <c r="H103" s="85"/>
      <c r="I103" s="85"/>
      <c r="J103" s="85"/>
      <c r="K103" s="85"/>
      <c r="L103" s="85"/>
    </row>
    <row r="104" spans="1:13" s="89" customFormat="1" ht="16.5">
      <c r="A104" s="86" t="s">
        <v>18</v>
      </c>
      <c r="B104" s="87" t="s">
        <v>256</v>
      </c>
      <c r="C104" s="88">
        <f aca="true" t="shared" si="6" ref="C104:L104">SUM(C105:C120)</f>
        <v>221984.92</v>
      </c>
      <c r="D104" s="88">
        <f>SUM(D105:D120)</f>
        <v>133537</v>
      </c>
      <c r="E104" s="88">
        <f>SUM(E105:E120)</f>
        <v>88447.92</v>
      </c>
      <c r="F104" s="88">
        <f t="shared" si="6"/>
        <v>0</v>
      </c>
      <c r="G104" s="88">
        <f t="shared" si="6"/>
        <v>0</v>
      </c>
      <c r="H104" s="88">
        <f t="shared" si="6"/>
        <v>0</v>
      </c>
      <c r="I104" s="88">
        <f t="shared" si="6"/>
        <v>0</v>
      </c>
      <c r="J104" s="88">
        <f t="shared" si="6"/>
        <v>0</v>
      </c>
      <c r="K104" s="88">
        <f t="shared" si="6"/>
        <v>0</v>
      </c>
      <c r="L104" s="88">
        <f t="shared" si="6"/>
        <v>0</v>
      </c>
      <c r="M104" s="170">
        <f>E104-E124</f>
        <v>86857.92</v>
      </c>
    </row>
    <row r="105" spans="1:12" s="37" customFormat="1" ht="15">
      <c r="A105" s="38">
        <v>1</v>
      </c>
      <c r="B105" s="14" t="s">
        <v>258</v>
      </c>
      <c r="C105" s="90">
        <f>SUM(D105:G105)+H105+L105</f>
        <v>10484.34</v>
      </c>
      <c r="D105" s="85">
        <f>'Bieu 87 -ok'!C23</f>
        <v>4476</v>
      </c>
      <c r="E105" s="85">
        <v>6008.34</v>
      </c>
      <c r="F105" s="85"/>
      <c r="G105" s="85"/>
      <c r="H105" s="85"/>
      <c r="I105" s="85"/>
      <c r="J105" s="85"/>
      <c r="K105" s="85"/>
      <c r="L105" s="85"/>
    </row>
    <row r="106" spans="1:12" s="37" customFormat="1" ht="15">
      <c r="A106" s="38">
        <v>2</v>
      </c>
      <c r="B106" s="14" t="s">
        <v>259</v>
      </c>
      <c r="C106" s="90">
        <f aca="true" t="shared" si="7" ref="C106:C120">SUM(D106:G106)+H106+L106</f>
        <v>16065.04</v>
      </c>
      <c r="D106" s="85">
        <f>'Bieu 87 -ok'!C24</f>
        <v>10099</v>
      </c>
      <c r="E106" s="85">
        <v>5966.04</v>
      </c>
      <c r="F106" s="85"/>
      <c r="G106" s="85"/>
      <c r="H106" s="85"/>
      <c r="I106" s="85"/>
      <c r="J106" s="85"/>
      <c r="K106" s="85"/>
      <c r="L106" s="85"/>
    </row>
    <row r="107" spans="1:12" s="37" customFormat="1" ht="15">
      <c r="A107" s="38">
        <v>3</v>
      </c>
      <c r="B107" s="14" t="s">
        <v>260</v>
      </c>
      <c r="C107" s="90">
        <f t="shared" si="7"/>
        <v>11531.529999999999</v>
      </c>
      <c r="D107" s="85">
        <f>'Bieu 87 -ok'!C25</f>
        <v>5950</v>
      </c>
      <c r="E107" s="85">
        <v>5581.53</v>
      </c>
      <c r="F107" s="85"/>
      <c r="G107" s="85"/>
      <c r="H107" s="85"/>
      <c r="I107" s="85"/>
      <c r="J107" s="85"/>
      <c r="K107" s="85"/>
      <c r="L107" s="85"/>
    </row>
    <row r="108" spans="1:12" s="37" customFormat="1" ht="15">
      <c r="A108" s="38">
        <v>4</v>
      </c>
      <c r="B108" s="39" t="s">
        <v>257</v>
      </c>
      <c r="C108" s="90">
        <f t="shared" si="7"/>
        <v>18960.27</v>
      </c>
      <c r="D108" s="85">
        <f>'Bieu 87 -ok'!C26</f>
        <v>13460</v>
      </c>
      <c r="E108" s="85">
        <v>5500.27</v>
      </c>
      <c r="F108" s="85"/>
      <c r="G108" s="85"/>
      <c r="H108" s="85"/>
      <c r="I108" s="85"/>
      <c r="J108" s="85"/>
      <c r="K108" s="85"/>
      <c r="L108" s="85"/>
    </row>
    <row r="109" spans="1:12" s="37" customFormat="1" ht="15">
      <c r="A109" s="38">
        <v>5</v>
      </c>
      <c r="B109" s="14" t="s">
        <v>261</v>
      </c>
      <c r="C109" s="90">
        <f t="shared" si="7"/>
        <v>17587.13</v>
      </c>
      <c r="D109" s="85">
        <f>'Bieu 87 -ok'!C27</f>
        <v>11900</v>
      </c>
      <c r="E109" s="85">
        <v>5687.13</v>
      </c>
      <c r="F109" s="85"/>
      <c r="G109" s="85"/>
      <c r="H109" s="85"/>
      <c r="I109" s="85"/>
      <c r="J109" s="85"/>
      <c r="K109" s="85"/>
      <c r="L109" s="85"/>
    </row>
    <row r="110" spans="1:12" s="37" customFormat="1" ht="15">
      <c r="A110" s="38">
        <v>6</v>
      </c>
      <c r="B110" s="14" t="s">
        <v>262</v>
      </c>
      <c r="C110" s="90">
        <f t="shared" si="7"/>
        <v>16205.17</v>
      </c>
      <c r="D110" s="85">
        <f>'Bieu 87 -ok'!C28</f>
        <v>10000</v>
      </c>
      <c r="E110" s="85">
        <v>6205.17</v>
      </c>
      <c r="F110" s="85"/>
      <c r="G110" s="85"/>
      <c r="H110" s="85"/>
      <c r="I110" s="85"/>
      <c r="J110" s="85"/>
      <c r="K110" s="85"/>
      <c r="L110" s="85"/>
    </row>
    <row r="111" spans="1:12" s="37" customFormat="1" ht="15">
      <c r="A111" s="38">
        <v>7</v>
      </c>
      <c r="B111" s="14" t="s">
        <v>263</v>
      </c>
      <c r="C111" s="90">
        <f t="shared" si="7"/>
        <v>26395.07</v>
      </c>
      <c r="D111" s="85">
        <f>'Bieu 87 -ok'!C29</f>
        <v>21115</v>
      </c>
      <c r="E111" s="85">
        <v>5280.07</v>
      </c>
      <c r="F111" s="85"/>
      <c r="G111" s="85"/>
      <c r="H111" s="85"/>
      <c r="I111" s="85"/>
      <c r="J111" s="85"/>
      <c r="K111" s="85"/>
      <c r="L111" s="85"/>
    </row>
    <row r="112" spans="1:12" s="37" customFormat="1" ht="15">
      <c r="A112" s="38">
        <v>8</v>
      </c>
      <c r="B112" s="14" t="s">
        <v>264</v>
      </c>
      <c r="C112" s="90">
        <f t="shared" si="7"/>
        <v>14950.99</v>
      </c>
      <c r="D112" s="85">
        <f>'Bieu 87 -ok'!C30</f>
        <v>10007</v>
      </c>
      <c r="E112" s="85">
        <v>4943.99</v>
      </c>
      <c r="F112" s="85"/>
      <c r="G112" s="85"/>
      <c r="H112" s="85"/>
      <c r="I112" s="85"/>
      <c r="J112" s="85"/>
      <c r="K112" s="85"/>
      <c r="L112" s="85"/>
    </row>
    <row r="113" spans="1:12" s="37" customFormat="1" ht="15">
      <c r="A113" s="38">
        <v>9</v>
      </c>
      <c r="B113" s="14" t="s">
        <v>265</v>
      </c>
      <c r="C113" s="90">
        <f t="shared" si="7"/>
        <v>12365.46</v>
      </c>
      <c r="D113" s="85">
        <f>'Bieu 87 -ok'!C31</f>
        <v>7320</v>
      </c>
      <c r="E113" s="85">
        <v>5045.46</v>
      </c>
      <c r="F113" s="85"/>
      <c r="G113" s="85"/>
      <c r="H113" s="85"/>
      <c r="I113" s="85"/>
      <c r="J113" s="85"/>
      <c r="K113" s="85"/>
      <c r="L113" s="85"/>
    </row>
    <row r="114" spans="1:12" s="37" customFormat="1" ht="15">
      <c r="A114" s="38">
        <v>10</v>
      </c>
      <c r="B114" s="14" t="s">
        <v>266</v>
      </c>
      <c r="C114" s="90">
        <f t="shared" si="7"/>
        <v>13160.66</v>
      </c>
      <c r="D114" s="85">
        <f>'Bieu 87 -ok'!C32</f>
        <v>6956</v>
      </c>
      <c r="E114" s="85">
        <v>6204.66</v>
      </c>
      <c r="F114" s="85"/>
      <c r="G114" s="85"/>
      <c r="H114" s="85"/>
      <c r="I114" s="85"/>
      <c r="J114" s="85"/>
      <c r="K114" s="85"/>
      <c r="L114" s="85"/>
    </row>
    <row r="115" spans="1:12" s="37" customFormat="1" ht="15">
      <c r="A115" s="38">
        <v>11</v>
      </c>
      <c r="B115" s="14" t="s">
        <v>267</v>
      </c>
      <c r="C115" s="90">
        <f t="shared" si="7"/>
        <v>9741.24</v>
      </c>
      <c r="D115" s="85">
        <f>'Bieu 87 -ok'!C33</f>
        <v>3595</v>
      </c>
      <c r="E115" s="85">
        <v>6146.24</v>
      </c>
      <c r="F115" s="85"/>
      <c r="G115" s="85"/>
      <c r="H115" s="85"/>
      <c r="I115" s="85"/>
      <c r="J115" s="85"/>
      <c r="K115" s="85"/>
      <c r="L115" s="85"/>
    </row>
    <row r="116" spans="1:12" s="37" customFormat="1" ht="15">
      <c r="A116" s="38">
        <v>12</v>
      </c>
      <c r="B116" s="14" t="s">
        <v>268</v>
      </c>
      <c r="C116" s="90">
        <f t="shared" si="7"/>
        <v>7389.2</v>
      </c>
      <c r="D116" s="85">
        <f>'Bieu 87 -ok'!C34</f>
        <v>2430</v>
      </c>
      <c r="E116" s="85">
        <v>4959.2</v>
      </c>
      <c r="F116" s="85"/>
      <c r="G116" s="85"/>
      <c r="H116" s="85"/>
      <c r="I116" s="85"/>
      <c r="J116" s="85"/>
      <c r="K116" s="85"/>
      <c r="L116" s="85"/>
    </row>
    <row r="117" spans="1:12" s="37" customFormat="1" ht="15">
      <c r="A117" s="38">
        <v>13</v>
      </c>
      <c r="B117" s="14" t="s">
        <v>269</v>
      </c>
      <c r="C117" s="90">
        <f t="shared" si="7"/>
        <v>12203.83</v>
      </c>
      <c r="D117" s="85">
        <f>'Bieu 87 -ok'!C35</f>
        <v>7110</v>
      </c>
      <c r="E117" s="85">
        <v>5093.83</v>
      </c>
      <c r="F117" s="85"/>
      <c r="G117" s="85"/>
      <c r="H117" s="85"/>
      <c r="I117" s="85"/>
      <c r="J117" s="85"/>
      <c r="K117" s="85"/>
      <c r="L117" s="85"/>
    </row>
    <row r="118" spans="1:12" s="37" customFormat="1" ht="15">
      <c r="A118" s="38">
        <v>14</v>
      </c>
      <c r="B118" s="14" t="s">
        <v>270</v>
      </c>
      <c r="C118" s="90">
        <f t="shared" si="7"/>
        <v>13216.57</v>
      </c>
      <c r="D118" s="85">
        <f>'Bieu 87 -ok'!C36</f>
        <v>7880</v>
      </c>
      <c r="E118" s="85">
        <v>5336.57</v>
      </c>
      <c r="F118" s="85"/>
      <c r="G118" s="85"/>
      <c r="H118" s="85"/>
      <c r="I118" s="85"/>
      <c r="J118" s="85"/>
      <c r="K118" s="85"/>
      <c r="L118" s="85"/>
    </row>
    <row r="119" spans="1:12" s="37" customFormat="1" ht="15">
      <c r="A119" s="38">
        <v>15</v>
      </c>
      <c r="B119" s="14" t="s">
        <v>271</v>
      </c>
      <c r="C119" s="90">
        <f t="shared" si="7"/>
        <v>9211.04</v>
      </c>
      <c r="D119" s="85">
        <f>'Bieu 87 -ok'!C37</f>
        <v>3760</v>
      </c>
      <c r="E119" s="85">
        <v>5451.04</v>
      </c>
      <c r="F119" s="85"/>
      <c r="G119" s="85"/>
      <c r="H119" s="85"/>
      <c r="I119" s="85"/>
      <c r="J119" s="85"/>
      <c r="K119" s="85"/>
      <c r="L119" s="85"/>
    </row>
    <row r="120" spans="1:12" s="37" customFormat="1" ht="16.5" customHeight="1">
      <c r="A120" s="38">
        <v>16</v>
      </c>
      <c r="B120" s="14" t="s">
        <v>272</v>
      </c>
      <c r="C120" s="90">
        <f t="shared" si="7"/>
        <v>12517.380000000001</v>
      </c>
      <c r="D120" s="85">
        <f>'Bieu 87 -ok'!C38</f>
        <v>7479</v>
      </c>
      <c r="E120" s="85">
        <v>5038.38</v>
      </c>
      <c r="F120" s="85"/>
      <c r="G120" s="85"/>
      <c r="H120" s="85"/>
      <c r="I120" s="85"/>
      <c r="J120" s="85"/>
      <c r="K120" s="85"/>
      <c r="L120" s="85"/>
    </row>
    <row r="121" spans="1:12" s="37" customFormat="1" ht="21" customHeight="1">
      <c r="A121" s="91" t="s">
        <v>20</v>
      </c>
      <c r="B121" s="92" t="s">
        <v>273</v>
      </c>
      <c r="C121" s="93">
        <f>SUM(D121:G121)+H121+K121+L121</f>
        <v>16300</v>
      </c>
      <c r="D121" s="94"/>
      <c r="E121" s="94"/>
      <c r="F121" s="94">
        <v>16300</v>
      </c>
      <c r="G121" s="85"/>
      <c r="H121" s="85"/>
      <c r="I121" s="85"/>
      <c r="J121" s="85"/>
      <c r="K121" s="85"/>
      <c r="L121" s="85"/>
    </row>
    <row r="122" spans="1:19" s="37" customFormat="1" ht="36" customHeight="1">
      <c r="A122" s="91" t="s">
        <v>143</v>
      </c>
      <c r="B122" s="15" t="s">
        <v>310</v>
      </c>
      <c r="C122" s="93">
        <f>SUM(D122:G122)+H122+K122+L122</f>
        <v>0</v>
      </c>
      <c r="D122" s="85"/>
      <c r="E122" s="85"/>
      <c r="F122" s="85"/>
      <c r="G122" s="85"/>
      <c r="H122" s="85"/>
      <c r="I122" s="85"/>
      <c r="J122" s="85"/>
      <c r="K122" s="85"/>
      <c r="L122" s="85"/>
      <c r="S122" s="37" t="e">
        <f>SUM(#REF!)</f>
        <v>#REF!</v>
      </c>
    </row>
    <row r="123" spans="1:19" s="37" customFormat="1" ht="34.5" customHeight="1">
      <c r="A123" s="91" t="s">
        <v>274</v>
      </c>
      <c r="B123" s="15" t="s">
        <v>291</v>
      </c>
      <c r="C123" s="93">
        <f>SUM(D123:G123)+H123+K123+L123</f>
        <v>0</v>
      </c>
      <c r="D123" s="85"/>
      <c r="E123" s="85"/>
      <c r="F123" s="85"/>
      <c r="G123" s="85"/>
      <c r="H123" s="85"/>
      <c r="I123" s="85"/>
      <c r="J123" s="85"/>
      <c r="K123" s="94">
        <v>0</v>
      </c>
      <c r="L123" s="85"/>
      <c r="S123" s="41" t="e">
        <f>S122-#REF!</f>
        <v>#REF!</v>
      </c>
    </row>
    <row r="124" spans="1:12" s="37" customFormat="1" ht="40.5" customHeight="1">
      <c r="A124" s="91" t="s">
        <v>275</v>
      </c>
      <c r="B124" s="15" t="s">
        <v>276</v>
      </c>
      <c r="C124" s="94">
        <f>SUM(C125:C140)</f>
        <v>1590</v>
      </c>
      <c r="D124" s="94">
        <f>SUM(D125:D140)</f>
        <v>0</v>
      </c>
      <c r="E124" s="94">
        <f>SUM(E125:E140)</f>
        <v>1590</v>
      </c>
      <c r="F124" s="94"/>
      <c r="G124" s="94">
        <f aca="true" t="shared" si="8" ref="G124:L124">SUM(G125:G140)</f>
        <v>0</v>
      </c>
      <c r="H124" s="94">
        <f t="shared" si="8"/>
        <v>0</v>
      </c>
      <c r="I124" s="94">
        <f t="shared" si="8"/>
        <v>0</v>
      </c>
      <c r="J124" s="94">
        <f t="shared" si="8"/>
        <v>0</v>
      </c>
      <c r="K124" s="94">
        <f t="shared" si="8"/>
        <v>0</v>
      </c>
      <c r="L124" s="94">
        <f t="shared" si="8"/>
        <v>0</v>
      </c>
    </row>
    <row r="125" spans="1:12" s="37" customFormat="1" ht="15">
      <c r="A125" s="38">
        <v>1</v>
      </c>
      <c r="B125" s="14" t="s">
        <v>258</v>
      </c>
      <c r="C125" s="90">
        <f>D125+E125</f>
        <v>10</v>
      </c>
      <c r="D125" s="85"/>
      <c r="E125" s="259">
        <v>10</v>
      </c>
      <c r="F125" s="85"/>
      <c r="G125" s="85"/>
      <c r="H125" s="85"/>
      <c r="I125" s="85"/>
      <c r="J125" s="85"/>
      <c r="K125" s="85"/>
      <c r="L125" s="85"/>
    </row>
    <row r="126" spans="1:12" s="37" customFormat="1" ht="15">
      <c r="A126" s="38">
        <v>2</v>
      </c>
      <c r="B126" s="14" t="s">
        <v>259</v>
      </c>
      <c r="C126" s="90">
        <f aca="true" t="shared" si="9" ref="C126:C140">D126+E126</f>
        <v>210</v>
      </c>
      <c r="D126" s="85"/>
      <c r="E126" s="259">
        <f>10+200</f>
        <v>210</v>
      </c>
      <c r="F126" s="85"/>
      <c r="G126" s="85"/>
      <c r="H126" s="85"/>
      <c r="I126" s="85"/>
      <c r="J126" s="85"/>
      <c r="K126" s="85"/>
      <c r="L126" s="85"/>
    </row>
    <row r="127" spans="1:12" s="37" customFormat="1" ht="15">
      <c r="A127" s="38">
        <v>3</v>
      </c>
      <c r="B127" s="14" t="s">
        <v>260</v>
      </c>
      <c r="C127" s="90">
        <f t="shared" si="9"/>
        <v>210</v>
      </c>
      <c r="D127" s="85"/>
      <c r="E127" s="259">
        <f>10+200</f>
        <v>210</v>
      </c>
      <c r="F127" s="85"/>
      <c r="G127" s="85"/>
      <c r="H127" s="85"/>
      <c r="I127" s="85"/>
      <c r="J127" s="85"/>
      <c r="K127" s="85"/>
      <c r="L127" s="85"/>
    </row>
    <row r="128" spans="1:12" s="37" customFormat="1" ht="15">
      <c r="A128" s="38">
        <v>4</v>
      </c>
      <c r="B128" s="39" t="s">
        <v>257</v>
      </c>
      <c r="C128" s="90">
        <f t="shared" si="9"/>
        <v>10</v>
      </c>
      <c r="D128" s="85"/>
      <c r="E128" s="259">
        <v>10</v>
      </c>
      <c r="F128" s="85"/>
      <c r="G128" s="85"/>
      <c r="H128" s="85"/>
      <c r="I128" s="85"/>
      <c r="J128" s="85"/>
      <c r="K128" s="85"/>
      <c r="L128" s="85"/>
    </row>
    <row r="129" spans="1:12" s="37" customFormat="1" ht="15">
      <c r="A129" s="38">
        <v>5</v>
      </c>
      <c r="B129" s="14" t="s">
        <v>261</v>
      </c>
      <c r="C129" s="90">
        <f t="shared" si="9"/>
        <v>210</v>
      </c>
      <c r="D129" s="85"/>
      <c r="E129" s="259">
        <f>10+200</f>
        <v>210</v>
      </c>
      <c r="F129" s="85"/>
      <c r="G129" s="85"/>
      <c r="H129" s="85"/>
      <c r="I129" s="85"/>
      <c r="J129" s="85"/>
      <c r="K129" s="85"/>
      <c r="L129" s="85"/>
    </row>
    <row r="130" spans="1:12" s="37" customFormat="1" ht="15">
      <c r="A130" s="38">
        <v>6</v>
      </c>
      <c r="B130" s="14" t="s">
        <v>262</v>
      </c>
      <c r="C130" s="90">
        <f t="shared" si="9"/>
        <v>10</v>
      </c>
      <c r="D130" s="85"/>
      <c r="E130" s="259">
        <v>10</v>
      </c>
      <c r="F130" s="85"/>
      <c r="G130" s="85"/>
      <c r="H130" s="85"/>
      <c r="I130" s="85"/>
      <c r="J130" s="85"/>
      <c r="K130" s="85"/>
      <c r="L130" s="85"/>
    </row>
    <row r="131" spans="1:12" s="37" customFormat="1" ht="15">
      <c r="A131" s="38">
        <v>7</v>
      </c>
      <c r="B131" s="14" t="s">
        <v>263</v>
      </c>
      <c r="C131" s="90">
        <f t="shared" si="9"/>
        <v>10</v>
      </c>
      <c r="D131" s="85"/>
      <c r="E131" s="259">
        <v>10</v>
      </c>
      <c r="F131" s="85"/>
      <c r="G131" s="85"/>
      <c r="H131" s="85"/>
      <c r="I131" s="85"/>
      <c r="J131" s="85"/>
      <c r="K131" s="85"/>
      <c r="L131" s="85"/>
    </row>
    <row r="132" spans="1:12" s="37" customFormat="1" ht="15">
      <c r="A132" s="38">
        <v>8</v>
      </c>
      <c r="B132" s="14" t="s">
        <v>264</v>
      </c>
      <c r="C132" s="90">
        <f t="shared" si="9"/>
        <v>10</v>
      </c>
      <c r="D132" s="85"/>
      <c r="E132" s="259">
        <v>10</v>
      </c>
      <c r="F132" s="85"/>
      <c r="G132" s="85"/>
      <c r="H132" s="85"/>
      <c r="I132" s="85"/>
      <c r="J132" s="85"/>
      <c r="K132" s="85"/>
      <c r="L132" s="85"/>
    </row>
    <row r="133" spans="1:12" s="37" customFormat="1" ht="15">
      <c r="A133" s="38">
        <v>9</v>
      </c>
      <c r="B133" s="14" t="s">
        <v>265</v>
      </c>
      <c r="C133" s="90">
        <f t="shared" si="9"/>
        <v>10</v>
      </c>
      <c r="D133" s="85"/>
      <c r="E133" s="259">
        <v>10</v>
      </c>
      <c r="F133" s="85"/>
      <c r="G133" s="85"/>
      <c r="H133" s="85"/>
      <c r="I133" s="85"/>
      <c r="J133" s="85"/>
      <c r="K133" s="85"/>
      <c r="L133" s="85"/>
    </row>
    <row r="134" spans="1:12" s="37" customFormat="1" ht="15">
      <c r="A134" s="38">
        <v>10</v>
      </c>
      <c r="B134" s="14" t="s">
        <v>266</v>
      </c>
      <c r="C134" s="90">
        <f t="shared" si="9"/>
        <v>10</v>
      </c>
      <c r="D134" s="85"/>
      <c r="E134" s="259">
        <v>10</v>
      </c>
      <c r="F134" s="85"/>
      <c r="G134" s="85"/>
      <c r="H134" s="85"/>
      <c r="I134" s="85"/>
      <c r="J134" s="85"/>
      <c r="K134" s="85"/>
      <c r="L134" s="85"/>
    </row>
    <row r="135" spans="1:12" s="37" customFormat="1" ht="15">
      <c r="A135" s="38">
        <v>11</v>
      </c>
      <c r="B135" s="14" t="s">
        <v>267</v>
      </c>
      <c r="C135" s="90">
        <f t="shared" si="9"/>
        <v>10</v>
      </c>
      <c r="D135" s="85"/>
      <c r="E135" s="259">
        <v>10</v>
      </c>
      <c r="F135" s="85"/>
      <c r="G135" s="85"/>
      <c r="H135" s="85"/>
      <c r="I135" s="85"/>
      <c r="J135" s="85"/>
      <c r="K135" s="85"/>
      <c r="L135" s="85"/>
    </row>
    <row r="136" spans="1:12" s="37" customFormat="1" ht="15">
      <c r="A136" s="38">
        <v>12</v>
      </c>
      <c r="B136" s="14" t="s">
        <v>268</v>
      </c>
      <c r="C136" s="90">
        <f t="shared" si="9"/>
        <v>10</v>
      </c>
      <c r="D136" s="85"/>
      <c r="E136" s="259">
        <v>10</v>
      </c>
      <c r="F136" s="85"/>
      <c r="G136" s="85"/>
      <c r="H136" s="85"/>
      <c r="I136" s="85"/>
      <c r="J136" s="85"/>
      <c r="K136" s="85"/>
      <c r="L136" s="85"/>
    </row>
    <row r="137" spans="1:12" s="37" customFormat="1" ht="15">
      <c r="A137" s="38">
        <v>13</v>
      </c>
      <c r="B137" s="14" t="s">
        <v>269</v>
      </c>
      <c r="C137" s="90">
        <f t="shared" si="9"/>
        <v>440</v>
      </c>
      <c r="D137" s="85"/>
      <c r="E137" s="259">
        <f>10+30+200+200</f>
        <v>440</v>
      </c>
      <c r="F137" s="85"/>
      <c r="G137" s="85"/>
      <c r="H137" s="85"/>
      <c r="I137" s="85"/>
      <c r="J137" s="85"/>
      <c r="K137" s="85"/>
      <c r="L137" s="85"/>
    </row>
    <row r="138" spans="1:12" s="37" customFormat="1" ht="15">
      <c r="A138" s="38">
        <v>14</v>
      </c>
      <c r="B138" s="14" t="s">
        <v>270</v>
      </c>
      <c r="C138" s="90">
        <f t="shared" si="9"/>
        <v>210</v>
      </c>
      <c r="D138" s="85"/>
      <c r="E138" s="259">
        <f>10+200</f>
        <v>210</v>
      </c>
      <c r="F138" s="85"/>
      <c r="G138" s="85"/>
      <c r="H138" s="85"/>
      <c r="I138" s="85"/>
      <c r="J138" s="85"/>
      <c r="K138" s="85"/>
      <c r="L138" s="85"/>
    </row>
    <row r="139" spans="1:12" s="37" customFormat="1" ht="15">
      <c r="A139" s="38">
        <v>15</v>
      </c>
      <c r="B139" s="14" t="s">
        <v>271</v>
      </c>
      <c r="C139" s="90">
        <f t="shared" si="9"/>
        <v>210</v>
      </c>
      <c r="D139" s="85"/>
      <c r="E139" s="259">
        <f>10+200</f>
        <v>210</v>
      </c>
      <c r="F139" s="85"/>
      <c r="G139" s="85"/>
      <c r="H139" s="85"/>
      <c r="I139" s="85"/>
      <c r="J139" s="85"/>
      <c r="K139" s="85"/>
      <c r="L139" s="85"/>
    </row>
    <row r="140" spans="1:12" s="37" customFormat="1" ht="15">
      <c r="A140" s="38">
        <v>16</v>
      </c>
      <c r="B140" s="14" t="s">
        <v>272</v>
      </c>
      <c r="C140" s="90">
        <f t="shared" si="9"/>
        <v>10</v>
      </c>
      <c r="D140" s="85"/>
      <c r="E140" s="259">
        <v>10</v>
      </c>
      <c r="F140" s="85"/>
      <c r="G140" s="85"/>
      <c r="H140" s="85"/>
      <c r="I140" s="85"/>
      <c r="J140" s="85"/>
      <c r="K140" s="85"/>
      <c r="L140" s="85"/>
    </row>
    <row r="141" spans="1:12" s="37" customFormat="1" ht="33" customHeight="1">
      <c r="A141" s="91" t="s">
        <v>305</v>
      </c>
      <c r="B141" s="15" t="s">
        <v>277</v>
      </c>
      <c r="C141" s="90">
        <f>SUM(D141:G141)+H141+L141</f>
        <v>0</v>
      </c>
      <c r="D141" s="85"/>
      <c r="E141" s="85"/>
      <c r="F141" s="85"/>
      <c r="G141" s="85"/>
      <c r="H141" s="85"/>
      <c r="I141" s="85"/>
      <c r="J141" s="85"/>
      <c r="K141" s="85"/>
      <c r="L141" s="85"/>
    </row>
    <row r="142" spans="1:12" s="37" customFormat="1" ht="15">
      <c r="A142" s="95"/>
      <c r="B142" s="96"/>
      <c r="C142" s="97"/>
      <c r="D142" s="98"/>
      <c r="E142" s="98"/>
      <c r="F142" s="98"/>
      <c r="G142" s="98"/>
      <c r="H142" s="98"/>
      <c r="I142" s="98"/>
      <c r="J142" s="98"/>
      <c r="K142" s="98"/>
      <c r="L142" s="98"/>
    </row>
  </sheetData>
  <sheetProtection/>
  <mergeCells count="12">
    <mergeCell ref="F6:F7"/>
    <mergeCell ref="G6:G7"/>
    <mergeCell ref="H6:J6"/>
    <mergeCell ref="K6:K7"/>
    <mergeCell ref="L6:L7"/>
    <mergeCell ref="A3:L3"/>
    <mergeCell ref="A4:L4"/>
    <mergeCell ref="A6:A7"/>
    <mergeCell ref="B6:B7"/>
    <mergeCell ref="C6:C7"/>
    <mergeCell ref="D6:D7"/>
    <mergeCell ref="E6:E7"/>
  </mergeCells>
  <printOptions/>
  <pageMargins left="0.31496062992125984" right="0" top="0.35433070866141736" bottom="0.35433070866141736" header="0.11811023622047245" footer="0.11811023622047245"/>
  <pageSetup horizontalDpi="600" verticalDpi="600" orientation="landscape" paperSize="9" scale="90" r:id="rId1"/>
  <headerFooter>
    <oddFooter>&amp;CTrang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39"/>
  <sheetViews>
    <sheetView zoomScalePageLayoutView="0" workbookViewId="0" topLeftCell="A28">
      <selection activeCell="I7" sqref="I7:I8"/>
    </sheetView>
  </sheetViews>
  <sheetFormatPr defaultColWidth="9.00390625" defaultRowHeight="15.75"/>
  <cols>
    <col min="1" max="1" width="4.125" style="149" customWidth="1"/>
    <col min="2" max="2" width="25.625" style="149" customWidth="1"/>
    <col min="3" max="3" width="14.50390625" style="150" customWidth="1"/>
    <col min="4" max="4" width="9.00390625" style="150" customWidth="1"/>
    <col min="5" max="5" width="6.50390625" style="150" customWidth="1"/>
    <col min="6" max="6" width="6.625" style="150" customWidth="1"/>
    <col min="7" max="7" width="10.375" style="150" customWidth="1"/>
    <col min="8" max="8" width="9.375" style="150" customWidth="1"/>
    <col min="9" max="9" width="6.625" style="150" customWidth="1"/>
    <col min="10" max="10" width="9.75390625" style="151" customWidth="1"/>
    <col min="11" max="11" width="10.25390625" style="150" customWidth="1"/>
    <col min="12" max="12" width="10.50390625" style="150" customWidth="1"/>
    <col min="13" max="14" width="9.375" style="150" hidden="1" customWidth="1"/>
    <col min="15" max="15" width="11.25390625" style="150" customWidth="1"/>
    <col min="16" max="16" width="10.00390625" style="150" customWidth="1"/>
    <col min="17" max="17" width="8.375" style="150" customWidth="1"/>
    <col min="18" max="18" width="10.50390625" style="149" bestFit="1" customWidth="1"/>
    <col min="19" max="16384" width="9.00390625" style="149" customWidth="1"/>
  </cols>
  <sheetData>
    <row r="1" spans="1:15" s="100" customFormat="1" ht="15">
      <c r="A1" s="100" t="s">
        <v>48</v>
      </c>
      <c r="J1" s="139"/>
      <c r="O1" s="100" t="s">
        <v>292</v>
      </c>
    </row>
    <row r="2" spans="1:17" s="100" customFormat="1" ht="15">
      <c r="A2" s="100" t="s">
        <v>50</v>
      </c>
      <c r="C2" s="140"/>
      <c r="D2" s="140"/>
      <c r="E2" s="140"/>
      <c r="F2" s="140"/>
      <c r="G2" s="140"/>
      <c r="H2" s="140"/>
      <c r="I2" s="140"/>
      <c r="J2" s="141"/>
      <c r="K2" s="140"/>
      <c r="L2" s="140"/>
      <c r="M2" s="140"/>
      <c r="N2" s="140"/>
      <c r="O2" s="140"/>
      <c r="P2" s="140"/>
      <c r="Q2" s="140"/>
    </row>
    <row r="3" spans="1:17" ht="24" customHeight="1">
      <c r="A3" s="198" t="s">
        <v>336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5">
      <c r="A4" s="199" t="s">
        <v>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3:17" ht="15">
      <c r="C5" s="142"/>
      <c r="D5" s="143"/>
      <c r="E5" s="143"/>
      <c r="F5" s="143"/>
      <c r="G5" s="143"/>
      <c r="H5" s="143"/>
      <c r="I5" s="143"/>
      <c r="J5" s="144"/>
      <c r="K5" s="143"/>
      <c r="L5" s="143"/>
      <c r="M5" s="143"/>
      <c r="N5" s="143"/>
      <c r="O5" s="143" t="s">
        <v>51</v>
      </c>
      <c r="P5" s="143"/>
      <c r="Q5" s="143"/>
    </row>
    <row r="6" spans="1:17" s="7" customFormat="1" ht="22.5" customHeight="1">
      <c r="A6" s="200" t="s">
        <v>5</v>
      </c>
      <c r="B6" s="200" t="s">
        <v>6</v>
      </c>
      <c r="C6" s="203" t="s">
        <v>88</v>
      </c>
      <c r="D6" s="196" t="s">
        <v>293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197"/>
    </row>
    <row r="7" spans="1:17" s="7" customFormat="1" ht="21" customHeight="1">
      <c r="A7" s="201"/>
      <c r="B7" s="201"/>
      <c r="C7" s="204"/>
      <c r="D7" s="194" t="s">
        <v>136</v>
      </c>
      <c r="E7" s="194" t="s">
        <v>137</v>
      </c>
      <c r="F7" s="194" t="s">
        <v>294</v>
      </c>
      <c r="G7" s="194" t="s">
        <v>295</v>
      </c>
      <c r="H7" s="194" t="s">
        <v>296</v>
      </c>
      <c r="I7" s="194" t="s">
        <v>297</v>
      </c>
      <c r="J7" s="194" t="s">
        <v>163</v>
      </c>
      <c r="K7" s="194" t="s">
        <v>165</v>
      </c>
      <c r="L7" s="196" t="s">
        <v>293</v>
      </c>
      <c r="M7" s="206"/>
      <c r="N7" s="206"/>
      <c r="O7" s="197"/>
      <c r="P7" s="194" t="s">
        <v>298</v>
      </c>
      <c r="Q7" s="194" t="s">
        <v>169</v>
      </c>
    </row>
    <row r="8" spans="1:17" s="7" customFormat="1" ht="78" customHeight="1">
      <c r="A8" s="202"/>
      <c r="B8" s="202"/>
      <c r="C8" s="205"/>
      <c r="D8" s="195"/>
      <c r="E8" s="195"/>
      <c r="F8" s="195"/>
      <c r="G8" s="195"/>
      <c r="H8" s="195"/>
      <c r="I8" s="195"/>
      <c r="J8" s="195"/>
      <c r="K8" s="195"/>
      <c r="L8" s="152" t="s">
        <v>299</v>
      </c>
      <c r="M8" s="152" t="s">
        <v>348</v>
      </c>
      <c r="N8" s="152" t="s">
        <v>349</v>
      </c>
      <c r="O8" s="152" t="s">
        <v>300</v>
      </c>
      <c r="P8" s="195"/>
      <c r="Q8" s="195"/>
    </row>
    <row r="9" spans="1:17" s="169" customFormat="1" ht="24.75" customHeight="1">
      <c r="A9" s="168" t="s">
        <v>8</v>
      </c>
      <c r="B9" s="168" t="s">
        <v>22</v>
      </c>
      <c r="C9" s="168">
        <v>1</v>
      </c>
      <c r="D9" s="168">
        <v>2</v>
      </c>
      <c r="E9" s="168">
        <v>3</v>
      </c>
      <c r="F9" s="168">
        <v>4</v>
      </c>
      <c r="G9" s="168">
        <v>5</v>
      </c>
      <c r="H9" s="168">
        <v>6</v>
      </c>
      <c r="I9" s="168">
        <v>7</v>
      </c>
      <c r="J9" s="168">
        <v>8</v>
      </c>
      <c r="K9" s="168">
        <v>9</v>
      </c>
      <c r="L9" s="168">
        <v>10</v>
      </c>
      <c r="M9" s="168"/>
      <c r="N9" s="168"/>
      <c r="O9" s="168">
        <v>11</v>
      </c>
      <c r="P9" s="168">
        <v>12</v>
      </c>
      <c r="Q9" s="168">
        <v>13</v>
      </c>
    </row>
    <row r="10" spans="1:18" s="100" customFormat="1" ht="24.75" customHeight="1">
      <c r="A10" s="145"/>
      <c r="B10" s="146" t="s">
        <v>88</v>
      </c>
      <c r="C10" s="147">
        <f>C11+C22+C39</f>
        <v>161333</v>
      </c>
      <c r="D10" s="147">
        <f aca="true" t="shared" si="0" ref="D10:Q10">D11+D22</f>
        <v>3369</v>
      </c>
      <c r="E10" s="147">
        <f t="shared" si="0"/>
        <v>0</v>
      </c>
      <c r="F10" s="147">
        <f t="shared" si="0"/>
        <v>0</v>
      </c>
      <c r="G10" s="147">
        <f t="shared" si="0"/>
        <v>4561</v>
      </c>
      <c r="H10" s="147">
        <f t="shared" si="0"/>
        <v>0</v>
      </c>
      <c r="I10" s="147">
        <f t="shared" si="0"/>
        <v>0</v>
      </c>
      <c r="J10" s="148">
        <f t="shared" si="0"/>
        <v>840</v>
      </c>
      <c r="K10" s="148">
        <f t="shared" si="0"/>
        <v>146497</v>
      </c>
      <c r="L10" s="147">
        <f t="shared" si="0"/>
        <v>121120</v>
      </c>
      <c r="M10" s="147"/>
      <c r="N10" s="147"/>
      <c r="O10" s="147">
        <f t="shared" si="0"/>
        <v>25377</v>
      </c>
      <c r="P10" s="147">
        <f t="shared" si="0"/>
        <v>3835</v>
      </c>
      <c r="Q10" s="147">
        <f t="shared" si="0"/>
        <v>0</v>
      </c>
      <c r="R10" s="227">
        <f>187959-56626+30000</f>
        <v>161333</v>
      </c>
    </row>
    <row r="11" spans="1:17" s="100" customFormat="1" ht="37.5" customHeight="1">
      <c r="A11" s="145" t="s">
        <v>10</v>
      </c>
      <c r="B11" s="167" t="s">
        <v>301</v>
      </c>
      <c r="C11" s="148">
        <f>SUM(C12:C21)</f>
        <v>25565</v>
      </c>
      <c r="D11" s="148">
        <f aca="true" t="shared" si="1" ref="D11:P11">SUM(D12:D21)</f>
        <v>0</v>
      </c>
      <c r="E11" s="148">
        <f t="shared" si="1"/>
        <v>0</v>
      </c>
      <c r="F11" s="148">
        <f t="shared" si="1"/>
        <v>0</v>
      </c>
      <c r="G11" s="148">
        <f t="shared" si="1"/>
        <v>561</v>
      </c>
      <c r="H11" s="148">
        <f t="shared" si="1"/>
        <v>0</v>
      </c>
      <c r="I11" s="148">
        <f t="shared" si="1"/>
        <v>0</v>
      </c>
      <c r="J11" s="148">
        <f t="shared" si="1"/>
        <v>840</v>
      </c>
      <c r="K11" s="148">
        <f t="shared" si="1"/>
        <v>20894</v>
      </c>
      <c r="L11" s="148">
        <f t="shared" si="1"/>
        <v>11230</v>
      </c>
      <c r="M11" s="148"/>
      <c r="N11" s="148"/>
      <c r="O11" s="148">
        <f t="shared" si="1"/>
        <v>9664</v>
      </c>
      <c r="P11" s="148">
        <f t="shared" si="1"/>
        <v>3270</v>
      </c>
      <c r="Q11" s="148">
        <f>SUM(Q12:Q20)</f>
        <v>0</v>
      </c>
    </row>
    <row r="12" spans="1:17" s="100" customFormat="1" ht="23.25" customHeight="1">
      <c r="A12" s="161">
        <v>1</v>
      </c>
      <c r="B12" s="166" t="s">
        <v>337</v>
      </c>
      <c r="C12" s="163">
        <f>SUM(D12:Q12)-O12-L12</f>
        <v>1332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>
        <v>1332</v>
      </c>
      <c r="Q12" s="165"/>
    </row>
    <row r="13" spans="1:17" s="100" customFormat="1" ht="23.25" customHeight="1">
      <c r="A13" s="131">
        <v>2</v>
      </c>
      <c r="B13" s="132" t="s">
        <v>306</v>
      </c>
      <c r="C13" s="133">
        <f aca="true" t="shared" si="2" ref="C13:C21">SUM(D13:Q13)-O13-L13</f>
        <v>840</v>
      </c>
      <c r="D13" s="133"/>
      <c r="E13" s="133"/>
      <c r="F13" s="133"/>
      <c r="G13" s="133"/>
      <c r="H13" s="133"/>
      <c r="I13" s="133"/>
      <c r="J13" s="133">
        <v>840</v>
      </c>
      <c r="K13" s="133">
        <f>L13+O13</f>
        <v>0</v>
      </c>
      <c r="L13" s="133"/>
      <c r="M13" s="133"/>
      <c r="N13" s="133"/>
      <c r="O13" s="133"/>
      <c r="P13" s="136"/>
      <c r="Q13" s="136"/>
    </row>
    <row r="14" spans="1:17" s="100" customFormat="1" ht="23.25" customHeight="1">
      <c r="A14" s="131">
        <v>3</v>
      </c>
      <c r="B14" s="132" t="s">
        <v>321</v>
      </c>
      <c r="C14" s="133">
        <f t="shared" si="2"/>
        <v>738</v>
      </c>
      <c r="D14" s="133"/>
      <c r="E14" s="133"/>
      <c r="F14" s="133"/>
      <c r="G14" s="133"/>
      <c r="H14" s="133"/>
      <c r="I14" s="133"/>
      <c r="J14" s="133"/>
      <c r="K14" s="133">
        <f>L14+O14</f>
        <v>500</v>
      </c>
      <c r="L14" s="133"/>
      <c r="M14" s="133"/>
      <c r="N14" s="133"/>
      <c r="O14" s="133">
        <v>500</v>
      </c>
      <c r="P14" s="136">
        <v>238</v>
      </c>
      <c r="Q14" s="136"/>
    </row>
    <row r="15" spans="1:17" s="100" customFormat="1" ht="23.25" customHeight="1">
      <c r="A15" s="131">
        <v>4</v>
      </c>
      <c r="B15" s="132" t="str">
        <f>'Bieu 86 co Tien dat - ok'!B23</f>
        <v>Thị ủy Ba Đồn</v>
      </c>
      <c r="C15" s="133">
        <f t="shared" si="2"/>
        <v>640</v>
      </c>
      <c r="D15" s="133"/>
      <c r="E15" s="133"/>
      <c r="F15" s="133"/>
      <c r="G15" s="133"/>
      <c r="H15" s="133"/>
      <c r="I15" s="133"/>
      <c r="J15" s="133"/>
      <c r="K15" s="133">
        <f>L15+O15</f>
        <v>0</v>
      </c>
      <c r="L15" s="133"/>
      <c r="M15" s="133"/>
      <c r="N15" s="133"/>
      <c r="O15" s="133"/>
      <c r="P15" s="133">
        <v>640</v>
      </c>
      <c r="Q15" s="136"/>
    </row>
    <row r="16" spans="1:17" s="100" customFormat="1" ht="37.5" customHeight="1">
      <c r="A16" s="131">
        <v>5</v>
      </c>
      <c r="B16" s="132" t="s">
        <v>322</v>
      </c>
      <c r="C16" s="133">
        <f t="shared" si="2"/>
        <v>561</v>
      </c>
      <c r="D16" s="133"/>
      <c r="E16" s="133"/>
      <c r="F16" s="133"/>
      <c r="G16" s="133">
        <v>561</v>
      </c>
      <c r="H16" s="133"/>
      <c r="I16" s="133"/>
      <c r="J16" s="133"/>
      <c r="K16" s="133"/>
      <c r="L16" s="133"/>
      <c r="M16" s="133"/>
      <c r="N16" s="133"/>
      <c r="O16" s="133">
        <f>K16-L16</f>
        <v>0</v>
      </c>
      <c r="P16" s="136"/>
      <c r="Q16" s="133"/>
    </row>
    <row r="17" spans="1:17" s="100" customFormat="1" ht="37.5" customHeight="1">
      <c r="A17" s="131">
        <v>6</v>
      </c>
      <c r="B17" s="132" t="s">
        <v>192</v>
      </c>
      <c r="C17" s="133">
        <f t="shared" si="2"/>
        <v>9010</v>
      </c>
      <c r="D17" s="133"/>
      <c r="E17" s="133"/>
      <c r="F17" s="133"/>
      <c r="G17" s="133"/>
      <c r="H17" s="133"/>
      <c r="I17" s="133"/>
      <c r="J17" s="133"/>
      <c r="K17" s="133">
        <f>SUM(L17:O17)</f>
        <v>9010</v>
      </c>
      <c r="L17" s="154">
        <v>4000</v>
      </c>
      <c r="M17" s="154"/>
      <c r="N17" s="154"/>
      <c r="O17" s="133">
        <v>5010</v>
      </c>
      <c r="P17" s="133"/>
      <c r="Q17" s="135"/>
    </row>
    <row r="18" spans="1:18" s="100" customFormat="1" ht="37.5" customHeight="1">
      <c r="A18" s="131">
        <v>7</v>
      </c>
      <c r="B18" s="132" t="s">
        <v>289</v>
      </c>
      <c r="C18" s="133">
        <f t="shared" si="2"/>
        <v>11384</v>
      </c>
      <c r="D18" s="133"/>
      <c r="E18" s="133"/>
      <c r="F18" s="133"/>
      <c r="G18" s="133"/>
      <c r="H18" s="133"/>
      <c r="I18" s="133"/>
      <c r="J18" s="133"/>
      <c r="K18" s="133">
        <f>SUM(L18:O18)</f>
        <v>11384</v>
      </c>
      <c r="L18" s="133">
        <v>7230</v>
      </c>
      <c r="M18" s="133"/>
      <c r="N18" s="133"/>
      <c r="O18" s="133">
        <v>4154</v>
      </c>
      <c r="P18" s="136"/>
      <c r="Q18" s="136"/>
      <c r="R18" s="138"/>
    </row>
    <row r="19" spans="1:17" s="100" customFormat="1" ht="37.5" customHeight="1">
      <c r="A19" s="131">
        <v>8</v>
      </c>
      <c r="B19" s="132" t="s">
        <v>338</v>
      </c>
      <c r="C19" s="133">
        <f t="shared" si="2"/>
        <v>360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>
        <v>360</v>
      </c>
      <c r="Q19" s="136"/>
    </row>
    <row r="20" spans="1:17" s="100" customFormat="1" ht="23.25" customHeight="1">
      <c r="A20" s="131">
        <v>9</v>
      </c>
      <c r="B20" s="132" t="s">
        <v>320</v>
      </c>
      <c r="C20" s="133">
        <f t="shared" si="2"/>
        <v>300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>
        <v>300</v>
      </c>
      <c r="Q20" s="136"/>
    </row>
    <row r="21" spans="1:17" s="100" customFormat="1" ht="23.25" customHeight="1">
      <c r="A21" s="155">
        <v>10</v>
      </c>
      <c r="B21" s="160" t="s">
        <v>194</v>
      </c>
      <c r="C21" s="157">
        <f t="shared" si="2"/>
        <v>400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>
        <v>400</v>
      </c>
      <c r="Q21" s="159"/>
    </row>
    <row r="22" spans="1:18" s="100" customFormat="1" ht="24.75" customHeight="1">
      <c r="A22" s="145" t="s">
        <v>14</v>
      </c>
      <c r="B22" s="146" t="s">
        <v>256</v>
      </c>
      <c r="C22" s="153">
        <f>SUM(C23:C38)</f>
        <v>133537</v>
      </c>
      <c r="D22" s="153">
        <f aca="true" t="shared" si="3" ref="D22:P22">SUM(D23:D38)</f>
        <v>3369</v>
      </c>
      <c r="E22" s="153">
        <f t="shared" si="3"/>
        <v>0</v>
      </c>
      <c r="F22" s="153">
        <f t="shared" si="3"/>
        <v>0</v>
      </c>
      <c r="G22" s="153">
        <f t="shared" si="3"/>
        <v>4000</v>
      </c>
      <c r="H22" s="153">
        <f t="shared" si="3"/>
        <v>0</v>
      </c>
      <c r="I22" s="153">
        <f t="shared" si="3"/>
        <v>0</v>
      </c>
      <c r="J22" s="153">
        <f t="shared" si="3"/>
        <v>0</v>
      </c>
      <c r="K22" s="153">
        <f t="shared" si="3"/>
        <v>125603</v>
      </c>
      <c r="L22" s="153">
        <f t="shared" si="3"/>
        <v>109890</v>
      </c>
      <c r="M22" s="153">
        <f t="shared" si="3"/>
        <v>50790</v>
      </c>
      <c r="N22" s="153">
        <f t="shared" si="3"/>
        <v>59100</v>
      </c>
      <c r="O22" s="153">
        <f t="shared" si="3"/>
        <v>15713</v>
      </c>
      <c r="P22" s="153">
        <f t="shared" si="3"/>
        <v>565</v>
      </c>
      <c r="Q22" s="153">
        <f>SUM(Q23:Q38)</f>
        <v>0</v>
      </c>
      <c r="R22" s="153"/>
    </row>
    <row r="23" spans="1:17" s="100" customFormat="1" ht="21" customHeight="1">
      <c r="A23" s="161">
        <v>1</v>
      </c>
      <c r="B23" s="162" t="s">
        <v>258</v>
      </c>
      <c r="C23" s="163">
        <f>SUM(D23:Q23)-O23-L23-M23-N23</f>
        <v>4476</v>
      </c>
      <c r="D23" s="163">
        <v>1000</v>
      </c>
      <c r="E23" s="163"/>
      <c r="F23" s="163"/>
      <c r="G23" s="163"/>
      <c r="H23" s="163"/>
      <c r="I23" s="163"/>
      <c r="J23" s="163"/>
      <c r="K23" s="163">
        <f>L23+O23</f>
        <v>3476</v>
      </c>
      <c r="L23" s="164">
        <f>M23+N23</f>
        <v>3476</v>
      </c>
      <c r="M23" s="164">
        <v>2876</v>
      </c>
      <c r="N23" s="164">
        <v>600</v>
      </c>
      <c r="O23" s="164"/>
      <c r="P23" s="165"/>
      <c r="Q23" s="165"/>
    </row>
    <row r="24" spans="1:17" s="100" customFormat="1" ht="20.25" customHeight="1">
      <c r="A24" s="131">
        <v>2</v>
      </c>
      <c r="B24" s="134" t="s">
        <v>259</v>
      </c>
      <c r="C24" s="163">
        <f aca="true" t="shared" si="4" ref="C24:C38">SUM(D24:Q24)-O24-L24-M24-N24</f>
        <v>10099</v>
      </c>
      <c r="D24" s="133"/>
      <c r="E24" s="133"/>
      <c r="F24" s="133"/>
      <c r="G24" s="133"/>
      <c r="H24" s="133"/>
      <c r="I24" s="133"/>
      <c r="J24" s="133"/>
      <c r="K24" s="163">
        <f aca="true" t="shared" si="5" ref="K24:K38">L24+O24</f>
        <v>10099</v>
      </c>
      <c r="L24" s="164">
        <f aca="true" t="shared" si="6" ref="L24:L38">M24+N24</f>
        <v>8599</v>
      </c>
      <c r="M24" s="135">
        <v>2999</v>
      </c>
      <c r="N24" s="135">
        <v>5600</v>
      </c>
      <c r="O24" s="135">
        <v>1500</v>
      </c>
      <c r="P24" s="136"/>
      <c r="Q24" s="136"/>
    </row>
    <row r="25" spans="1:17" s="100" customFormat="1" ht="20.25" customHeight="1">
      <c r="A25" s="131">
        <v>3</v>
      </c>
      <c r="B25" s="134" t="s">
        <v>260</v>
      </c>
      <c r="C25" s="163">
        <f t="shared" si="4"/>
        <v>5950</v>
      </c>
      <c r="D25" s="133"/>
      <c r="E25" s="133"/>
      <c r="F25" s="133"/>
      <c r="G25" s="133"/>
      <c r="H25" s="133"/>
      <c r="I25" s="133"/>
      <c r="J25" s="133"/>
      <c r="K25" s="163">
        <f t="shared" si="5"/>
        <v>5950</v>
      </c>
      <c r="L25" s="164">
        <f t="shared" si="6"/>
        <v>5100</v>
      </c>
      <c r="M25" s="135">
        <v>3000</v>
      </c>
      <c r="N25" s="135">
        <v>2100</v>
      </c>
      <c r="O25" s="135">
        <v>850</v>
      </c>
      <c r="P25" s="136"/>
      <c r="Q25" s="136"/>
    </row>
    <row r="26" spans="1:17" s="100" customFormat="1" ht="20.25" customHeight="1">
      <c r="A26" s="131">
        <v>4</v>
      </c>
      <c r="B26" s="137" t="s">
        <v>257</v>
      </c>
      <c r="C26" s="163">
        <f t="shared" si="4"/>
        <v>13460</v>
      </c>
      <c r="D26" s="133"/>
      <c r="E26" s="133"/>
      <c r="F26" s="133"/>
      <c r="G26" s="133"/>
      <c r="H26" s="133"/>
      <c r="I26" s="133"/>
      <c r="J26" s="133"/>
      <c r="K26" s="163">
        <f t="shared" si="5"/>
        <v>13460</v>
      </c>
      <c r="L26" s="164">
        <f t="shared" si="6"/>
        <v>13460</v>
      </c>
      <c r="M26" s="135">
        <v>1860</v>
      </c>
      <c r="N26" s="135">
        <v>11600</v>
      </c>
      <c r="O26" s="135"/>
      <c r="P26" s="136"/>
      <c r="Q26" s="136"/>
    </row>
    <row r="27" spans="1:17" s="100" customFormat="1" ht="20.25" customHeight="1">
      <c r="A27" s="131">
        <v>5</v>
      </c>
      <c r="B27" s="134" t="s">
        <v>261</v>
      </c>
      <c r="C27" s="163">
        <f t="shared" si="4"/>
        <v>11900</v>
      </c>
      <c r="D27" s="133">
        <v>800</v>
      </c>
      <c r="E27" s="133"/>
      <c r="F27" s="133"/>
      <c r="G27" s="133"/>
      <c r="H27" s="133"/>
      <c r="I27" s="133"/>
      <c r="J27" s="133"/>
      <c r="K27" s="163">
        <f t="shared" si="5"/>
        <v>11100</v>
      </c>
      <c r="L27" s="164">
        <f t="shared" si="6"/>
        <v>11000</v>
      </c>
      <c r="M27" s="136">
        <v>5000</v>
      </c>
      <c r="N27" s="136">
        <v>6000</v>
      </c>
      <c r="O27" s="136">
        <v>100</v>
      </c>
      <c r="P27" s="136"/>
      <c r="Q27" s="136"/>
    </row>
    <row r="28" spans="1:17" s="100" customFormat="1" ht="20.25" customHeight="1">
      <c r="A28" s="131">
        <v>6</v>
      </c>
      <c r="B28" s="134" t="s">
        <v>262</v>
      </c>
      <c r="C28" s="163">
        <f t="shared" si="4"/>
        <v>10000</v>
      </c>
      <c r="D28" s="133">
        <v>0</v>
      </c>
      <c r="E28" s="133"/>
      <c r="F28" s="133"/>
      <c r="G28" s="133"/>
      <c r="H28" s="133"/>
      <c r="I28" s="133"/>
      <c r="J28" s="133"/>
      <c r="K28" s="163">
        <f t="shared" si="5"/>
        <v>10000</v>
      </c>
      <c r="L28" s="164">
        <f t="shared" si="6"/>
        <v>10000</v>
      </c>
      <c r="M28" s="136"/>
      <c r="N28" s="136">
        <v>10000</v>
      </c>
      <c r="O28" s="136">
        <v>0</v>
      </c>
      <c r="P28" s="136"/>
      <c r="Q28" s="136"/>
    </row>
    <row r="29" spans="1:18" s="100" customFormat="1" ht="20.25" customHeight="1">
      <c r="A29" s="131">
        <v>7</v>
      </c>
      <c r="B29" s="134" t="s">
        <v>263</v>
      </c>
      <c r="C29" s="163">
        <f t="shared" si="4"/>
        <v>21115</v>
      </c>
      <c r="D29" s="133"/>
      <c r="E29" s="133"/>
      <c r="F29" s="133"/>
      <c r="G29" s="133"/>
      <c r="H29" s="133"/>
      <c r="I29" s="133"/>
      <c r="J29" s="133"/>
      <c r="K29" s="163">
        <f t="shared" si="5"/>
        <v>21115</v>
      </c>
      <c r="L29" s="164">
        <f t="shared" si="6"/>
        <v>17855</v>
      </c>
      <c r="M29" s="136">
        <v>3855</v>
      </c>
      <c r="N29" s="136">
        <v>14000</v>
      </c>
      <c r="O29" s="136">
        <v>3260</v>
      </c>
      <c r="P29" s="136"/>
      <c r="Q29" s="136"/>
      <c r="R29" s="138"/>
    </row>
    <row r="30" spans="1:17" s="100" customFormat="1" ht="20.25" customHeight="1">
      <c r="A30" s="131">
        <v>8</v>
      </c>
      <c r="B30" s="134" t="s">
        <v>264</v>
      </c>
      <c r="C30" s="163">
        <f t="shared" si="4"/>
        <v>10007</v>
      </c>
      <c r="D30" s="133"/>
      <c r="E30" s="133"/>
      <c r="F30" s="133"/>
      <c r="G30" s="133"/>
      <c r="H30" s="133"/>
      <c r="I30" s="133"/>
      <c r="J30" s="133"/>
      <c r="K30" s="163">
        <f t="shared" si="5"/>
        <v>10007</v>
      </c>
      <c r="L30" s="164">
        <f t="shared" si="6"/>
        <v>10007</v>
      </c>
      <c r="M30" s="135">
        <v>6807</v>
      </c>
      <c r="N30" s="135">
        <v>3200</v>
      </c>
      <c r="O30" s="135">
        <v>0</v>
      </c>
      <c r="P30" s="136"/>
      <c r="Q30" s="136"/>
    </row>
    <row r="31" spans="1:17" s="100" customFormat="1" ht="20.25" customHeight="1">
      <c r="A31" s="131">
        <v>9</v>
      </c>
      <c r="B31" s="134" t="s">
        <v>265</v>
      </c>
      <c r="C31" s="163">
        <f t="shared" si="4"/>
        <v>7320</v>
      </c>
      <c r="D31" s="133"/>
      <c r="E31" s="133"/>
      <c r="F31" s="133"/>
      <c r="G31" s="133"/>
      <c r="H31" s="133"/>
      <c r="I31" s="133"/>
      <c r="J31" s="133"/>
      <c r="K31" s="163">
        <f t="shared" si="5"/>
        <v>7320</v>
      </c>
      <c r="L31" s="164">
        <f t="shared" si="6"/>
        <v>7040</v>
      </c>
      <c r="M31" s="135">
        <v>3040</v>
      </c>
      <c r="N31" s="135">
        <v>4000</v>
      </c>
      <c r="O31" s="135">
        <v>280</v>
      </c>
      <c r="P31" s="136"/>
      <c r="Q31" s="136"/>
    </row>
    <row r="32" spans="1:18" s="100" customFormat="1" ht="20.25" customHeight="1">
      <c r="A32" s="131">
        <v>10</v>
      </c>
      <c r="B32" s="134" t="s">
        <v>266</v>
      </c>
      <c r="C32" s="163">
        <f t="shared" si="4"/>
        <v>6956</v>
      </c>
      <c r="D32" s="133"/>
      <c r="E32" s="133"/>
      <c r="F32" s="133"/>
      <c r="G32" s="133"/>
      <c r="H32" s="133"/>
      <c r="I32" s="133"/>
      <c r="J32" s="133"/>
      <c r="K32" s="163">
        <f t="shared" si="5"/>
        <v>6956</v>
      </c>
      <c r="L32" s="164">
        <f t="shared" si="6"/>
        <v>5103</v>
      </c>
      <c r="M32" s="135">
        <v>4823</v>
      </c>
      <c r="N32" s="135">
        <v>280</v>
      </c>
      <c r="O32" s="135">
        <v>1853</v>
      </c>
      <c r="P32" s="136"/>
      <c r="Q32" s="136"/>
      <c r="R32" s="138"/>
    </row>
    <row r="33" spans="1:18" s="100" customFormat="1" ht="20.25" customHeight="1">
      <c r="A33" s="131">
        <v>11</v>
      </c>
      <c r="B33" s="134" t="s">
        <v>267</v>
      </c>
      <c r="C33" s="163">
        <f t="shared" si="4"/>
        <v>3595</v>
      </c>
      <c r="D33" s="133">
        <v>1200</v>
      </c>
      <c r="E33" s="133"/>
      <c r="F33" s="133"/>
      <c r="G33" s="133"/>
      <c r="H33" s="133"/>
      <c r="I33" s="133"/>
      <c r="J33" s="133"/>
      <c r="K33" s="163">
        <f t="shared" si="5"/>
        <v>1830</v>
      </c>
      <c r="L33" s="164">
        <f t="shared" si="6"/>
        <v>1480</v>
      </c>
      <c r="M33" s="135">
        <v>1080</v>
      </c>
      <c r="N33" s="135">
        <v>400</v>
      </c>
      <c r="O33" s="135">
        <v>350</v>
      </c>
      <c r="P33" s="136">
        <v>565</v>
      </c>
      <c r="Q33" s="136"/>
      <c r="R33" s="138"/>
    </row>
    <row r="34" spans="1:17" s="100" customFormat="1" ht="20.25" customHeight="1">
      <c r="A34" s="131">
        <v>12</v>
      </c>
      <c r="B34" s="134" t="s">
        <v>268</v>
      </c>
      <c r="C34" s="163">
        <f t="shared" si="4"/>
        <v>2430</v>
      </c>
      <c r="D34" s="133"/>
      <c r="E34" s="133"/>
      <c r="F34" s="133"/>
      <c r="G34" s="133"/>
      <c r="H34" s="133"/>
      <c r="I34" s="133">
        <v>0</v>
      </c>
      <c r="J34" s="133"/>
      <c r="K34" s="163">
        <f t="shared" si="5"/>
        <v>2430</v>
      </c>
      <c r="L34" s="164">
        <f t="shared" si="6"/>
        <v>1690</v>
      </c>
      <c r="M34" s="136">
        <v>1490</v>
      </c>
      <c r="N34" s="136">
        <v>200</v>
      </c>
      <c r="O34" s="136">
        <v>740</v>
      </c>
      <c r="P34" s="136"/>
      <c r="Q34" s="136"/>
    </row>
    <row r="35" spans="1:17" s="100" customFormat="1" ht="20.25" customHeight="1">
      <c r="A35" s="131">
        <v>13</v>
      </c>
      <c r="B35" s="134" t="s">
        <v>269</v>
      </c>
      <c r="C35" s="163">
        <f t="shared" si="4"/>
        <v>7110</v>
      </c>
      <c r="D35" s="133">
        <v>0</v>
      </c>
      <c r="E35" s="133"/>
      <c r="F35" s="133"/>
      <c r="G35" s="133">
        <v>2000</v>
      </c>
      <c r="H35" s="133"/>
      <c r="I35" s="133"/>
      <c r="J35" s="133"/>
      <c r="K35" s="163">
        <f t="shared" si="5"/>
        <v>5110</v>
      </c>
      <c r="L35" s="164">
        <f t="shared" si="6"/>
        <v>3330</v>
      </c>
      <c r="M35" s="136">
        <v>3050</v>
      </c>
      <c r="N35" s="136">
        <v>280</v>
      </c>
      <c r="O35" s="136">
        <v>1780</v>
      </c>
      <c r="P35" s="136"/>
      <c r="Q35" s="136"/>
    </row>
    <row r="36" spans="1:18" s="100" customFormat="1" ht="20.25" customHeight="1">
      <c r="A36" s="131">
        <v>14</v>
      </c>
      <c r="B36" s="134" t="s">
        <v>270</v>
      </c>
      <c r="C36" s="163">
        <f t="shared" si="4"/>
        <v>7880</v>
      </c>
      <c r="D36" s="133">
        <v>200</v>
      </c>
      <c r="E36" s="133"/>
      <c r="F36" s="133"/>
      <c r="G36" s="133"/>
      <c r="H36" s="133"/>
      <c r="I36" s="133"/>
      <c r="J36" s="133"/>
      <c r="K36" s="163">
        <f t="shared" si="5"/>
        <v>7680</v>
      </c>
      <c r="L36" s="164">
        <f t="shared" si="6"/>
        <v>6360</v>
      </c>
      <c r="M36" s="135">
        <v>5960</v>
      </c>
      <c r="N36" s="135">
        <v>400</v>
      </c>
      <c r="O36" s="135">
        <v>1320</v>
      </c>
      <c r="P36" s="136"/>
      <c r="Q36" s="136"/>
      <c r="R36" s="138"/>
    </row>
    <row r="37" spans="1:18" s="100" customFormat="1" ht="20.25" customHeight="1">
      <c r="A37" s="131">
        <v>15</v>
      </c>
      <c r="B37" s="134" t="s">
        <v>271</v>
      </c>
      <c r="C37" s="163">
        <f t="shared" si="4"/>
        <v>3760</v>
      </c>
      <c r="D37" s="133"/>
      <c r="E37" s="133"/>
      <c r="F37" s="133"/>
      <c r="G37" s="133"/>
      <c r="H37" s="133"/>
      <c r="I37" s="133"/>
      <c r="J37" s="133"/>
      <c r="K37" s="163">
        <f t="shared" si="5"/>
        <v>3760</v>
      </c>
      <c r="L37" s="164">
        <f t="shared" si="6"/>
        <v>610</v>
      </c>
      <c r="M37" s="135">
        <v>610</v>
      </c>
      <c r="N37" s="135">
        <v>0</v>
      </c>
      <c r="O37" s="135">
        <v>3150</v>
      </c>
      <c r="P37" s="136"/>
      <c r="Q37" s="136"/>
      <c r="R37" s="138"/>
    </row>
    <row r="38" spans="1:18" s="100" customFormat="1" ht="20.25" customHeight="1">
      <c r="A38" s="155">
        <v>16</v>
      </c>
      <c r="B38" s="156" t="s">
        <v>272</v>
      </c>
      <c r="C38" s="163">
        <f t="shared" si="4"/>
        <v>7479</v>
      </c>
      <c r="D38" s="157">
        <v>169</v>
      </c>
      <c r="E38" s="157"/>
      <c r="F38" s="157"/>
      <c r="G38" s="157">
        <v>2000</v>
      </c>
      <c r="H38" s="157"/>
      <c r="I38" s="157"/>
      <c r="J38" s="157"/>
      <c r="K38" s="163">
        <f t="shared" si="5"/>
        <v>5310</v>
      </c>
      <c r="L38" s="164">
        <f t="shared" si="6"/>
        <v>4780</v>
      </c>
      <c r="M38" s="158">
        <f>3490+850</f>
        <v>4340</v>
      </c>
      <c r="N38" s="158">
        <v>440</v>
      </c>
      <c r="O38" s="158">
        <v>530</v>
      </c>
      <c r="P38" s="159"/>
      <c r="Q38" s="159"/>
      <c r="R38" s="138"/>
    </row>
    <row r="39" spans="1:17" s="100" customFormat="1" ht="24.75" customHeight="1">
      <c r="A39" s="145" t="s">
        <v>14</v>
      </c>
      <c r="B39" s="146" t="s">
        <v>339</v>
      </c>
      <c r="C39" s="153">
        <v>2231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</sheetData>
  <sheetProtection/>
  <mergeCells count="17">
    <mergeCell ref="A3:Q3"/>
    <mergeCell ref="A4:Q4"/>
    <mergeCell ref="A6:A8"/>
    <mergeCell ref="B6:B8"/>
    <mergeCell ref="C6:C8"/>
    <mergeCell ref="D6:Q6"/>
    <mergeCell ref="D7:D8"/>
    <mergeCell ref="E7:E8"/>
    <mergeCell ref="F7:F8"/>
    <mergeCell ref="P7:P8"/>
    <mergeCell ref="Q7:Q8"/>
    <mergeCell ref="G7:G8"/>
    <mergeCell ref="H7:H8"/>
    <mergeCell ref="I7:I8"/>
    <mergeCell ref="J7:J8"/>
    <mergeCell ref="K7:K8"/>
    <mergeCell ref="L7:O7"/>
  </mergeCells>
  <printOptions/>
  <pageMargins left="0.5118110236220472" right="0.11811023622047245" top="0.35433070866141736" bottom="0.35433070866141736" header="0" footer="0"/>
  <pageSetup horizontalDpi="600" verticalDpi="600" orientation="landscape" paperSize="9" scale="90" r:id="rId1"/>
  <headerFooter>
    <oddFooter>&amp;CTrang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119"/>
  <sheetViews>
    <sheetView zoomScale="80" zoomScaleNormal="80" zoomScalePageLayoutView="0" workbookViewId="0" topLeftCell="A4">
      <selection activeCell="Q102" sqref="A1:IV16384"/>
    </sheetView>
  </sheetViews>
  <sheetFormatPr defaultColWidth="9.00390625" defaultRowHeight="15.75"/>
  <cols>
    <col min="1" max="1" width="4.375" style="70" customWidth="1"/>
    <col min="2" max="2" width="31.75390625" style="70" customWidth="1"/>
    <col min="3" max="3" width="12.00390625" style="315" customWidth="1"/>
    <col min="4" max="4" width="12.75390625" style="315" customWidth="1"/>
    <col min="5" max="5" width="8.50390625" style="315" customWidth="1"/>
    <col min="6" max="6" width="10.00390625" style="315" customWidth="1"/>
    <col min="7" max="7" width="8.625" style="315" customWidth="1"/>
    <col min="8" max="8" width="6.625" style="315" customWidth="1"/>
    <col min="9" max="10" width="8.125" style="315" customWidth="1"/>
    <col min="11" max="11" width="6.75390625" style="315" customWidth="1"/>
    <col min="12" max="12" width="9.875" style="315" customWidth="1"/>
    <col min="13" max="13" width="11.75390625" style="315" customWidth="1"/>
    <col min="14" max="14" width="10.00390625" style="315" customWidth="1"/>
    <col min="15" max="15" width="10.375" style="261" bestFit="1" customWidth="1"/>
    <col min="16" max="16" width="9.00390625" style="261" customWidth="1"/>
    <col min="17" max="16384" width="9.00390625" style="70" customWidth="1"/>
  </cols>
  <sheetData>
    <row r="1" spans="1:16" s="37" customFormat="1" ht="16.5">
      <c r="A1" s="37" t="s">
        <v>48</v>
      </c>
      <c r="C1" s="89"/>
      <c r="D1" s="89"/>
      <c r="E1" s="89"/>
      <c r="F1" s="89"/>
      <c r="G1" s="89"/>
      <c r="H1" s="89"/>
      <c r="I1" s="89"/>
      <c r="J1" s="89"/>
      <c r="K1" s="89"/>
      <c r="L1" s="89" t="s">
        <v>279</v>
      </c>
      <c r="M1" s="89"/>
      <c r="N1" s="89"/>
      <c r="O1" s="89"/>
      <c r="P1" s="89"/>
    </row>
    <row r="2" spans="1:16" s="37" customFormat="1" ht="16.5">
      <c r="A2" s="37" t="s">
        <v>50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89"/>
      <c r="P2" s="89"/>
    </row>
    <row r="3" spans="1:14" ht="33" customHeight="1">
      <c r="A3" s="181" t="s">
        <v>332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22.5" customHeight="1">
      <c r="A4" s="262" t="s">
        <v>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3:14" ht="16.5">
      <c r="C5" s="263"/>
      <c r="D5" s="263"/>
      <c r="E5" s="263"/>
      <c r="F5" s="263"/>
      <c r="G5" s="263"/>
      <c r="H5" s="263"/>
      <c r="I5" s="263"/>
      <c r="J5" s="263"/>
      <c r="K5" s="263"/>
      <c r="L5" s="263" t="s">
        <v>51</v>
      </c>
      <c r="M5" s="263"/>
      <c r="N5" s="263"/>
    </row>
    <row r="6" spans="1:16" s="46" customFormat="1" ht="29.25" customHeight="1">
      <c r="A6" s="264" t="s">
        <v>5</v>
      </c>
      <c r="B6" s="264" t="s">
        <v>6</v>
      </c>
      <c r="C6" s="265" t="s">
        <v>88</v>
      </c>
      <c r="D6" s="266" t="s">
        <v>293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8"/>
    </row>
    <row r="7" spans="1:16" s="46" customFormat="1" ht="29.25" customHeight="1">
      <c r="A7" s="269"/>
      <c r="B7" s="269"/>
      <c r="C7" s="270"/>
      <c r="D7" s="271" t="s">
        <v>136</v>
      </c>
      <c r="E7" s="271" t="s">
        <v>137</v>
      </c>
      <c r="F7" s="271" t="s">
        <v>294</v>
      </c>
      <c r="G7" s="271" t="s">
        <v>319</v>
      </c>
      <c r="H7" s="271" t="s">
        <v>297</v>
      </c>
      <c r="I7" s="271" t="s">
        <v>163</v>
      </c>
      <c r="J7" s="271" t="s">
        <v>165</v>
      </c>
      <c r="K7" s="266" t="s">
        <v>293</v>
      </c>
      <c r="L7" s="268"/>
      <c r="M7" s="271" t="s">
        <v>298</v>
      </c>
      <c r="N7" s="271" t="s">
        <v>169</v>
      </c>
      <c r="O7" s="271" t="s">
        <v>302</v>
      </c>
      <c r="P7" s="271" t="s">
        <v>278</v>
      </c>
    </row>
    <row r="8" spans="1:16" s="46" customFormat="1" ht="133.5" customHeight="1">
      <c r="A8" s="272"/>
      <c r="B8" s="272"/>
      <c r="C8" s="273"/>
      <c r="D8" s="274"/>
      <c r="E8" s="274"/>
      <c r="F8" s="274"/>
      <c r="G8" s="274"/>
      <c r="H8" s="274"/>
      <c r="I8" s="274"/>
      <c r="J8" s="274"/>
      <c r="K8" s="275" t="s">
        <v>299</v>
      </c>
      <c r="L8" s="275" t="s">
        <v>303</v>
      </c>
      <c r="M8" s="274"/>
      <c r="N8" s="274"/>
      <c r="O8" s="274"/>
      <c r="P8" s="274"/>
    </row>
    <row r="9" spans="1:16" s="46" customFormat="1" ht="20.25" customHeight="1">
      <c r="A9" s="276" t="s">
        <v>8</v>
      </c>
      <c r="B9" s="276" t="s">
        <v>22</v>
      </c>
      <c r="C9" s="277">
        <v>1</v>
      </c>
      <c r="D9" s="277">
        <v>2</v>
      </c>
      <c r="E9" s="277">
        <v>3</v>
      </c>
      <c r="F9" s="277">
        <v>4</v>
      </c>
      <c r="G9" s="277">
        <v>5</v>
      </c>
      <c r="H9" s="277">
        <v>7</v>
      </c>
      <c r="I9" s="277">
        <v>8</v>
      </c>
      <c r="J9" s="277">
        <v>9</v>
      </c>
      <c r="K9" s="277">
        <v>10</v>
      </c>
      <c r="L9" s="277">
        <v>11</v>
      </c>
      <c r="M9" s="277">
        <v>12</v>
      </c>
      <c r="N9" s="277">
        <v>13</v>
      </c>
      <c r="O9" s="277">
        <v>14</v>
      </c>
      <c r="P9" s="277">
        <v>15</v>
      </c>
    </row>
    <row r="10" spans="1:254" s="35" customFormat="1" ht="21" customHeight="1">
      <c r="A10" s="82"/>
      <c r="B10" s="83" t="s">
        <v>88</v>
      </c>
      <c r="C10" s="278">
        <f>SUM(C11:C118)</f>
        <v>485306.52</v>
      </c>
      <c r="D10" s="278">
        <f>SUM(D11:D118)</f>
        <v>295818.1</v>
      </c>
      <c r="E10" s="278"/>
      <c r="F10" s="278">
        <f aca="true" t="shared" si="0" ref="F10:P10">SUM(F11:F118)</f>
        <v>261</v>
      </c>
      <c r="G10" s="278">
        <f t="shared" si="0"/>
        <v>4392</v>
      </c>
      <c r="H10" s="278">
        <f t="shared" si="0"/>
        <v>0</v>
      </c>
      <c r="I10" s="278">
        <f t="shared" si="0"/>
        <v>3480</v>
      </c>
      <c r="J10" s="278">
        <f t="shared" si="0"/>
        <v>4254</v>
      </c>
      <c r="K10" s="278">
        <f t="shared" si="0"/>
        <v>0</v>
      </c>
      <c r="L10" s="278">
        <f t="shared" si="0"/>
        <v>0</v>
      </c>
      <c r="M10" s="278">
        <f t="shared" si="0"/>
        <v>41845.5</v>
      </c>
      <c r="N10" s="278">
        <f>SUM(N11:N118)</f>
        <v>127591.92</v>
      </c>
      <c r="O10" s="278">
        <f t="shared" si="0"/>
        <v>2895</v>
      </c>
      <c r="P10" s="278">
        <f t="shared" si="0"/>
        <v>4769</v>
      </c>
      <c r="IT10" s="35">
        <f>SUM(A10:IS10)</f>
        <v>970613.04</v>
      </c>
    </row>
    <row r="11" spans="1:16" s="35" customFormat="1" ht="33">
      <c r="A11" s="279">
        <v>1</v>
      </c>
      <c r="B11" s="257" t="s">
        <v>179</v>
      </c>
      <c r="C11" s="280">
        <f aca="true" t="shared" si="1" ref="C11:C46">SUM(D11:P11)-K11-L11</f>
        <v>9147</v>
      </c>
      <c r="D11" s="281">
        <v>532</v>
      </c>
      <c r="E11" s="282"/>
      <c r="F11" s="282"/>
      <c r="G11" s="282"/>
      <c r="H11" s="282"/>
      <c r="I11" s="282"/>
      <c r="J11" s="282"/>
      <c r="K11" s="283"/>
      <c r="L11" s="283"/>
      <c r="M11" s="284">
        <f>4965+200+100+2869+81</f>
        <v>8215</v>
      </c>
      <c r="N11" s="285">
        <f>300+100</f>
        <v>400</v>
      </c>
      <c r="O11" s="283"/>
      <c r="P11" s="283"/>
    </row>
    <row r="12" spans="1:16" s="35" customFormat="1" ht="18.75">
      <c r="A12" s="279">
        <v>2</v>
      </c>
      <c r="B12" s="257" t="s">
        <v>180</v>
      </c>
      <c r="C12" s="280">
        <f t="shared" si="1"/>
        <v>880</v>
      </c>
      <c r="D12" s="281">
        <v>2</v>
      </c>
      <c r="E12" s="282"/>
      <c r="F12" s="282"/>
      <c r="G12" s="282"/>
      <c r="H12" s="282"/>
      <c r="I12" s="282"/>
      <c r="J12" s="282"/>
      <c r="K12" s="283"/>
      <c r="L12" s="283"/>
      <c r="M12" s="284">
        <v>878</v>
      </c>
      <c r="N12" s="285"/>
      <c r="O12" s="283"/>
      <c r="P12" s="283"/>
    </row>
    <row r="13" spans="1:16" s="35" customFormat="1" ht="18.75">
      <c r="A13" s="279">
        <v>3</v>
      </c>
      <c r="B13" s="257" t="s">
        <v>181</v>
      </c>
      <c r="C13" s="280">
        <f t="shared" si="1"/>
        <v>1908</v>
      </c>
      <c r="D13" s="281">
        <v>2</v>
      </c>
      <c r="E13" s="282"/>
      <c r="F13" s="282"/>
      <c r="G13" s="282"/>
      <c r="H13" s="282"/>
      <c r="I13" s="282"/>
      <c r="J13" s="282"/>
      <c r="K13" s="283"/>
      <c r="L13" s="283"/>
      <c r="M13" s="284">
        <v>1906</v>
      </c>
      <c r="N13" s="285"/>
      <c r="O13" s="283"/>
      <c r="P13" s="283"/>
    </row>
    <row r="14" spans="1:16" s="35" customFormat="1" ht="34.5" customHeight="1">
      <c r="A14" s="279">
        <v>4</v>
      </c>
      <c r="B14" s="257" t="s">
        <v>182</v>
      </c>
      <c r="C14" s="280">
        <f t="shared" si="1"/>
        <v>39947</v>
      </c>
      <c r="D14" s="281">
        <v>2</v>
      </c>
      <c r="E14" s="282"/>
      <c r="F14" s="282"/>
      <c r="G14" s="282"/>
      <c r="H14" s="282"/>
      <c r="I14" s="282"/>
      <c r="J14" s="282"/>
      <c r="K14" s="283"/>
      <c r="L14" s="283"/>
      <c r="M14" s="284">
        <f>1489.8+211.2</f>
        <v>1701</v>
      </c>
      <c r="N14" s="285">
        <v>38244</v>
      </c>
      <c r="O14" s="283"/>
      <c r="P14" s="283"/>
    </row>
    <row r="15" spans="1:16" s="35" customFormat="1" ht="18.75">
      <c r="A15" s="279">
        <v>5</v>
      </c>
      <c r="B15" s="257" t="s">
        <v>183</v>
      </c>
      <c r="C15" s="280">
        <f t="shared" si="1"/>
        <v>698</v>
      </c>
      <c r="D15" s="281">
        <v>2</v>
      </c>
      <c r="E15" s="282"/>
      <c r="F15" s="282">
        <v>100</v>
      </c>
      <c r="G15" s="282"/>
      <c r="H15" s="282"/>
      <c r="I15" s="282"/>
      <c r="J15" s="282"/>
      <c r="K15" s="283"/>
      <c r="L15" s="283"/>
      <c r="M15" s="284">
        <v>596</v>
      </c>
      <c r="N15" s="285"/>
      <c r="O15" s="283"/>
      <c r="P15" s="283"/>
    </row>
    <row r="16" spans="1:16" s="35" customFormat="1" ht="33">
      <c r="A16" s="279">
        <v>6</v>
      </c>
      <c r="B16" s="257" t="s">
        <v>184</v>
      </c>
      <c r="C16" s="280">
        <f t="shared" si="1"/>
        <v>1761</v>
      </c>
      <c r="D16" s="281">
        <v>132</v>
      </c>
      <c r="E16" s="282"/>
      <c r="F16" s="282"/>
      <c r="G16" s="282"/>
      <c r="H16" s="282"/>
      <c r="I16" s="282"/>
      <c r="J16" s="282"/>
      <c r="K16" s="283"/>
      <c r="L16" s="283"/>
      <c r="M16" s="284">
        <v>1629</v>
      </c>
      <c r="N16" s="285"/>
      <c r="O16" s="283"/>
      <c r="P16" s="283"/>
    </row>
    <row r="17" spans="1:16" s="35" customFormat="1" ht="33">
      <c r="A17" s="279">
        <v>7</v>
      </c>
      <c r="B17" s="257" t="s">
        <v>185</v>
      </c>
      <c r="C17" s="280">
        <f>SUM(D17:P17)-K17-L17</f>
        <v>967</v>
      </c>
      <c r="D17" s="281">
        <v>2</v>
      </c>
      <c r="E17" s="282"/>
      <c r="F17" s="282"/>
      <c r="G17" s="282"/>
      <c r="H17" s="282"/>
      <c r="I17" s="282">
        <v>30</v>
      </c>
      <c r="J17" s="282"/>
      <c r="K17" s="283"/>
      <c r="L17" s="283"/>
      <c r="M17" s="284">
        <v>935</v>
      </c>
      <c r="N17" s="285"/>
      <c r="O17" s="283"/>
      <c r="P17" s="283"/>
    </row>
    <row r="18" spans="1:16" s="35" customFormat="1" ht="18.75">
      <c r="A18" s="279">
        <v>8</v>
      </c>
      <c r="B18" s="257" t="s">
        <v>186</v>
      </c>
      <c r="C18" s="280">
        <f t="shared" si="1"/>
        <v>812</v>
      </c>
      <c r="D18" s="281">
        <v>2</v>
      </c>
      <c r="E18" s="282"/>
      <c r="F18" s="282"/>
      <c r="G18" s="282"/>
      <c r="H18" s="282"/>
      <c r="I18" s="282"/>
      <c r="J18" s="282"/>
      <c r="K18" s="283"/>
      <c r="L18" s="283"/>
      <c r="M18" s="284">
        <v>810</v>
      </c>
      <c r="N18" s="285"/>
      <c r="O18" s="283"/>
      <c r="P18" s="283"/>
    </row>
    <row r="19" spans="1:16" s="35" customFormat="1" ht="18.75">
      <c r="A19" s="279">
        <v>9</v>
      </c>
      <c r="B19" s="257" t="s">
        <v>187</v>
      </c>
      <c r="C19" s="280">
        <f t="shared" si="1"/>
        <v>932</v>
      </c>
      <c r="D19" s="281">
        <v>2</v>
      </c>
      <c r="E19" s="282"/>
      <c r="F19" s="282"/>
      <c r="G19" s="282"/>
      <c r="H19" s="282"/>
      <c r="I19" s="282"/>
      <c r="J19" s="282"/>
      <c r="K19" s="283"/>
      <c r="L19" s="283"/>
      <c r="M19" s="284">
        <v>930</v>
      </c>
      <c r="N19" s="285"/>
      <c r="O19" s="283"/>
      <c r="P19" s="283"/>
    </row>
    <row r="20" spans="1:16" s="35" customFormat="1" ht="18.75">
      <c r="A20" s="279">
        <v>10</v>
      </c>
      <c r="B20" s="257" t="s">
        <v>188</v>
      </c>
      <c r="C20" s="280">
        <f t="shared" si="1"/>
        <v>1521</v>
      </c>
      <c r="D20" s="281">
        <v>2</v>
      </c>
      <c r="E20" s="282"/>
      <c r="F20" s="282"/>
      <c r="G20" s="282"/>
      <c r="H20" s="282"/>
      <c r="I20" s="282"/>
      <c r="J20" s="282">
        <v>12</v>
      </c>
      <c r="K20" s="283"/>
      <c r="L20" s="283"/>
      <c r="M20" s="284">
        <v>1078</v>
      </c>
      <c r="N20" s="285"/>
      <c r="O20" s="283"/>
      <c r="P20" s="283">
        <v>429</v>
      </c>
    </row>
    <row r="21" spans="1:16" s="35" customFormat="1" ht="19.5" customHeight="1">
      <c r="A21" s="279">
        <v>11</v>
      </c>
      <c r="B21" s="257" t="s">
        <v>189</v>
      </c>
      <c r="C21" s="280">
        <f t="shared" si="1"/>
        <v>1612</v>
      </c>
      <c r="D21" s="281">
        <v>2</v>
      </c>
      <c r="E21" s="282"/>
      <c r="F21" s="282"/>
      <c r="G21" s="282"/>
      <c r="H21" s="282"/>
      <c r="I21" s="282"/>
      <c r="J21" s="282"/>
      <c r="K21" s="283"/>
      <c r="L21" s="283"/>
      <c r="M21" s="284">
        <v>1610</v>
      </c>
      <c r="N21" s="285"/>
      <c r="O21" s="285"/>
      <c r="P21" s="285"/>
    </row>
    <row r="22" spans="1:16" s="35" customFormat="1" ht="18.75">
      <c r="A22" s="279">
        <v>12</v>
      </c>
      <c r="B22" s="257" t="s">
        <v>190</v>
      </c>
      <c r="C22" s="280">
        <f t="shared" si="1"/>
        <v>1475</v>
      </c>
      <c r="D22" s="281">
        <v>2</v>
      </c>
      <c r="E22" s="282"/>
      <c r="F22" s="282"/>
      <c r="G22" s="282"/>
      <c r="H22" s="282"/>
      <c r="I22" s="282"/>
      <c r="J22" s="282">
        <v>100</v>
      </c>
      <c r="K22" s="283"/>
      <c r="L22" s="283"/>
      <c r="M22" s="284">
        <v>1373</v>
      </c>
      <c r="N22" s="285"/>
      <c r="O22" s="285"/>
      <c r="P22" s="285"/>
    </row>
    <row r="23" spans="1:16" s="35" customFormat="1" ht="24" customHeight="1">
      <c r="A23" s="279">
        <v>13</v>
      </c>
      <c r="B23" s="257" t="s">
        <v>191</v>
      </c>
      <c r="C23" s="286">
        <f t="shared" si="1"/>
        <v>13466</v>
      </c>
      <c r="D23" s="287">
        <v>52</v>
      </c>
      <c r="E23" s="288"/>
      <c r="F23" s="288">
        <v>161</v>
      </c>
      <c r="G23" s="288"/>
      <c r="H23" s="288"/>
      <c r="I23" s="288"/>
      <c r="J23" s="288"/>
      <c r="K23" s="289"/>
      <c r="L23" s="289"/>
      <c r="M23" s="290">
        <v>12401</v>
      </c>
      <c r="N23" s="291">
        <v>852</v>
      </c>
      <c r="O23" s="291"/>
      <c r="P23" s="291"/>
    </row>
    <row r="24" spans="1:16" s="35" customFormat="1" ht="33">
      <c r="A24" s="279">
        <v>14</v>
      </c>
      <c r="B24" s="257" t="s">
        <v>342</v>
      </c>
      <c r="C24" s="286">
        <f t="shared" si="1"/>
        <v>2770</v>
      </c>
      <c r="D24" s="287">
        <v>2</v>
      </c>
      <c r="E24" s="288"/>
      <c r="F24" s="288"/>
      <c r="G24" s="288"/>
      <c r="H24" s="288"/>
      <c r="I24" s="288"/>
      <c r="J24" s="288"/>
      <c r="K24" s="289"/>
      <c r="L24" s="289"/>
      <c r="M24" s="290">
        <f>2770-D24</f>
        <v>2768</v>
      </c>
      <c r="N24" s="291"/>
      <c r="O24" s="289"/>
      <c r="P24" s="289"/>
    </row>
    <row r="25" spans="1:16" s="35" customFormat="1" ht="18.75">
      <c r="A25" s="279">
        <v>15</v>
      </c>
      <c r="B25" s="257" t="s">
        <v>343</v>
      </c>
      <c r="C25" s="286">
        <f t="shared" si="1"/>
        <v>942</v>
      </c>
      <c r="D25" s="287"/>
      <c r="E25" s="288"/>
      <c r="F25" s="288"/>
      <c r="G25" s="288"/>
      <c r="H25" s="288"/>
      <c r="I25" s="288"/>
      <c r="J25" s="288"/>
      <c r="K25" s="289"/>
      <c r="L25" s="289"/>
      <c r="M25" s="290">
        <v>942</v>
      </c>
      <c r="N25" s="291"/>
      <c r="O25" s="289"/>
      <c r="P25" s="289"/>
    </row>
    <row r="26" spans="1:16" s="35" customFormat="1" ht="18.75">
      <c r="A26" s="279">
        <v>16</v>
      </c>
      <c r="B26" s="257" t="s">
        <v>344</v>
      </c>
      <c r="C26" s="286">
        <f t="shared" si="1"/>
        <v>612.5</v>
      </c>
      <c r="D26" s="287"/>
      <c r="E26" s="288"/>
      <c r="F26" s="288"/>
      <c r="G26" s="288"/>
      <c r="H26" s="288"/>
      <c r="I26" s="288"/>
      <c r="J26" s="288"/>
      <c r="K26" s="289"/>
      <c r="L26" s="289"/>
      <c r="M26" s="292">
        <v>612.5</v>
      </c>
      <c r="N26" s="291"/>
      <c r="O26" s="289"/>
      <c r="P26" s="289"/>
    </row>
    <row r="27" spans="1:16" s="35" customFormat="1" ht="18.75">
      <c r="A27" s="279">
        <v>17</v>
      </c>
      <c r="B27" s="257" t="s">
        <v>345</v>
      </c>
      <c r="C27" s="286">
        <f t="shared" si="1"/>
        <v>806</v>
      </c>
      <c r="D27" s="287"/>
      <c r="E27" s="288"/>
      <c r="F27" s="288"/>
      <c r="G27" s="288"/>
      <c r="H27" s="288"/>
      <c r="I27" s="288"/>
      <c r="J27" s="288"/>
      <c r="K27" s="289"/>
      <c r="L27" s="289"/>
      <c r="M27" s="290">
        <v>806</v>
      </c>
      <c r="N27" s="291"/>
      <c r="O27" s="289"/>
      <c r="P27" s="289"/>
    </row>
    <row r="28" spans="1:16" s="35" customFormat="1" ht="18.75">
      <c r="A28" s="279">
        <v>18</v>
      </c>
      <c r="B28" s="257" t="s">
        <v>346</v>
      </c>
      <c r="C28" s="286">
        <f t="shared" si="1"/>
        <v>445</v>
      </c>
      <c r="D28" s="287"/>
      <c r="E28" s="288"/>
      <c r="F28" s="288"/>
      <c r="G28" s="288"/>
      <c r="H28" s="288"/>
      <c r="I28" s="288"/>
      <c r="J28" s="288"/>
      <c r="K28" s="289"/>
      <c r="L28" s="289"/>
      <c r="M28" s="290">
        <v>445</v>
      </c>
      <c r="N28" s="291"/>
      <c r="O28" s="289"/>
      <c r="P28" s="289"/>
    </row>
    <row r="29" spans="1:16" s="35" customFormat="1" ht="69" customHeight="1">
      <c r="A29" s="279">
        <v>19</v>
      </c>
      <c r="B29" s="257" t="s">
        <v>288</v>
      </c>
      <c r="C29" s="286">
        <f>SUM(D29:P29)-K29-L29</f>
        <v>150</v>
      </c>
      <c r="D29" s="287"/>
      <c r="E29" s="288"/>
      <c r="F29" s="288"/>
      <c r="G29" s="288"/>
      <c r="H29" s="288"/>
      <c r="I29" s="288"/>
      <c r="J29" s="288"/>
      <c r="K29" s="289"/>
      <c r="L29" s="289"/>
      <c r="M29" s="290"/>
      <c r="N29" s="291"/>
      <c r="O29" s="289"/>
      <c r="P29" s="291">
        <v>150</v>
      </c>
    </row>
    <row r="30" spans="1:16" s="35" customFormat="1" ht="33">
      <c r="A30" s="279">
        <v>17</v>
      </c>
      <c r="B30" s="257" t="s">
        <v>318</v>
      </c>
      <c r="C30" s="280">
        <f t="shared" si="1"/>
        <v>2994</v>
      </c>
      <c r="D30" s="281">
        <v>2</v>
      </c>
      <c r="E30" s="282"/>
      <c r="F30" s="282"/>
      <c r="G30" s="282">
        <v>2992</v>
      </c>
      <c r="H30" s="282"/>
      <c r="I30" s="282"/>
      <c r="J30" s="282"/>
      <c r="K30" s="283"/>
      <c r="L30" s="283"/>
      <c r="M30" s="284"/>
      <c r="N30" s="285"/>
      <c r="O30" s="283"/>
      <c r="P30" s="283"/>
    </row>
    <row r="31" spans="1:16" s="35" customFormat="1" ht="33">
      <c r="A31" s="279">
        <v>18</v>
      </c>
      <c r="B31" s="257" t="s">
        <v>192</v>
      </c>
      <c r="C31" s="280">
        <f t="shared" si="1"/>
        <v>4550</v>
      </c>
      <c r="D31" s="281"/>
      <c r="E31" s="282"/>
      <c r="F31" s="282"/>
      <c r="G31" s="282"/>
      <c r="H31" s="282"/>
      <c r="I31" s="282">
        <v>3450</v>
      </c>
      <c r="J31" s="282">
        <v>1100</v>
      </c>
      <c r="K31" s="283"/>
      <c r="L31" s="283"/>
      <c r="M31" s="284"/>
      <c r="N31" s="285"/>
      <c r="O31" s="283"/>
      <c r="P31" s="283"/>
    </row>
    <row r="32" spans="1:16" s="35" customFormat="1" ht="33">
      <c r="A32" s="279">
        <v>19</v>
      </c>
      <c r="B32" s="257" t="s">
        <v>193</v>
      </c>
      <c r="C32" s="280">
        <f t="shared" si="1"/>
        <v>1662</v>
      </c>
      <c r="D32" s="281">
        <v>2</v>
      </c>
      <c r="E32" s="282"/>
      <c r="F32" s="282"/>
      <c r="G32" s="282"/>
      <c r="H32" s="282"/>
      <c r="I32" s="282"/>
      <c r="J32" s="282">
        <v>1660</v>
      </c>
      <c r="K32" s="283"/>
      <c r="L32" s="283"/>
      <c r="M32" s="284"/>
      <c r="N32" s="285"/>
      <c r="O32" s="283"/>
      <c r="P32" s="283"/>
    </row>
    <row r="33" spans="1:16" s="35" customFormat="1" ht="18.75">
      <c r="A33" s="279">
        <v>20</v>
      </c>
      <c r="B33" s="257" t="s">
        <v>307</v>
      </c>
      <c r="C33" s="280">
        <f t="shared" si="1"/>
        <v>1384</v>
      </c>
      <c r="D33" s="281">
        <v>2</v>
      </c>
      <c r="E33" s="282"/>
      <c r="F33" s="282"/>
      <c r="G33" s="282"/>
      <c r="H33" s="282"/>
      <c r="I33" s="282"/>
      <c r="J33" s="282">
        <v>1382</v>
      </c>
      <c r="K33" s="283"/>
      <c r="L33" s="283"/>
      <c r="M33" s="284"/>
      <c r="N33" s="285"/>
      <c r="O33" s="283"/>
      <c r="P33" s="283"/>
    </row>
    <row r="34" spans="1:16" s="35" customFormat="1" ht="23.25" customHeight="1">
      <c r="A34" s="279">
        <v>21</v>
      </c>
      <c r="B34" s="257" t="s">
        <v>194</v>
      </c>
      <c r="C34" s="286">
        <f t="shared" si="1"/>
        <v>1670</v>
      </c>
      <c r="D34" s="287"/>
      <c r="E34" s="288"/>
      <c r="F34" s="288"/>
      <c r="G34" s="288"/>
      <c r="H34" s="288"/>
      <c r="I34" s="288"/>
      <c r="J34" s="288"/>
      <c r="K34" s="289"/>
      <c r="L34" s="289"/>
      <c r="M34" s="290"/>
      <c r="N34" s="288"/>
      <c r="O34" s="290">
        <v>1670</v>
      </c>
      <c r="P34" s="289"/>
    </row>
    <row r="35" spans="1:16" s="35" customFormat="1" ht="23.25" customHeight="1">
      <c r="A35" s="279">
        <v>22</v>
      </c>
      <c r="B35" s="257" t="s">
        <v>195</v>
      </c>
      <c r="C35" s="286">
        <f t="shared" si="1"/>
        <v>7325</v>
      </c>
      <c r="D35" s="287">
        <v>6100</v>
      </c>
      <c r="E35" s="288"/>
      <c r="F35" s="288"/>
      <c r="G35" s="288"/>
      <c r="H35" s="288"/>
      <c r="I35" s="288"/>
      <c r="J35" s="288"/>
      <c r="K35" s="289"/>
      <c r="L35" s="289"/>
      <c r="M35" s="290"/>
      <c r="N35" s="288"/>
      <c r="O35" s="290">
        <v>1225</v>
      </c>
      <c r="P35" s="289"/>
    </row>
    <row r="36" spans="1:16" s="35" customFormat="1" ht="23.25" customHeight="1">
      <c r="A36" s="279">
        <v>23</v>
      </c>
      <c r="B36" s="293" t="s">
        <v>196</v>
      </c>
      <c r="C36" s="286">
        <f t="shared" si="1"/>
        <v>529</v>
      </c>
      <c r="D36" s="287">
        <v>2</v>
      </c>
      <c r="E36" s="288"/>
      <c r="F36" s="288"/>
      <c r="G36" s="288"/>
      <c r="H36" s="288"/>
      <c r="I36" s="288"/>
      <c r="J36" s="288"/>
      <c r="K36" s="289"/>
      <c r="L36" s="289"/>
      <c r="M36" s="290">
        <f>529-D36</f>
        <v>527</v>
      </c>
      <c r="N36" s="291"/>
      <c r="O36" s="289"/>
      <c r="P36" s="289"/>
    </row>
    <row r="37" spans="1:16" s="35" customFormat="1" ht="23.25" customHeight="1">
      <c r="A37" s="279">
        <v>24</v>
      </c>
      <c r="B37" s="293" t="s">
        <v>197</v>
      </c>
      <c r="C37" s="286">
        <f t="shared" si="1"/>
        <v>361</v>
      </c>
      <c r="D37" s="287">
        <v>2</v>
      </c>
      <c r="E37" s="288"/>
      <c r="F37" s="288"/>
      <c r="G37" s="288"/>
      <c r="H37" s="288"/>
      <c r="I37" s="288"/>
      <c r="J37" s="288"/>
      <c r="K37" s="289"/>
      <c r="L37" s="289"/>
      <c r="M37" s="290">
        <f>361-D37</f>
        <v>359</v>
      </c>
      <c r="N37" s="291"/>
      <c r="O37" s="289"/>
      <c r="P37" s="289"/>
    </row>
    <row r="38" spans="1:16" s="35" customFormat="1" ht="23.25" customHeight="1">
      <c r="A38" s="279">
        <v>25</v>
      </c>
      <c r="B38" s="293" t="s">
        <v>198</v>
      </c>
      <c r="C38" s="286">
        <f t="shared" si="1"/>
        <v>255</v>
      </c>
      <c r="D38" s="287">
        <v>2</v>
      </c>
      <c r="E38" s="288"/>
      <c r="F38" s="288"/>
      <c r="G38" s="288"/>
      <c r="H38" s="288"/>
      <c r="I38" s="288"/>
      <c r="J38" s="288"/>
      <c r="K38" s="289"/>
      <c r="L38" s="289"/>
      <c r="M38" s="290">
        <f>255-D38</f>
        <v>253</v>
      </c>
      <c r="N38" s="291"/>
      <c r="O38" s="289"/>
      <c r="P38" s="289"/>
    </row>
    <row r="39" spans="1:16" s="35" customFormat="1" ht="23.25" customHeight="1">
      <c r="A39" s="279">
        <v>26</v>
      </c>
      <c r="B39" s="257" t="s">
        <v>202</v>
      </c>
      <c r="C39" s="286">
        <f t="shared" si="1"/>
        <v>180</v>
      </c>
      <c r="D39" s="287"/>
      <c r="E39" s="288"/>
      <c r="F39" s="288"/>
      <c r="G39" s="288"/>
      <c r="H39" s="288"/>
      <c r="I39" s="288"/>
      <c r="J39" s="288"/>
      <c r="K39" s="289"/>
      <c r="L39" s="289"/>
      <c r="M39" s="290">
        <v>180</v>
      </c>
      <c r="N39" s="291"/>
      <c r="O39" s="289"/>
      <c r="P39" s="289"/>
    </row>
    <row r="40" spans="1:16" s="35" customFormat="1" ht="23.25" customHeight="1">
      <c r="A40" s="279">
        <v>27</v>
      </c>
      <c r="B40" s="257" t="s">
        <v>203</v>
      </c>
      <c r="C40" s="286">
        <f t="shared" si="1"/>
        <v>180</v>
      </c>
      <c r="D40" s="287"/>
      <c r="E40" s="288"/>
      <c r="F40" s="288"/>
      <c r="G40" s="288"/>
      <c r="H40" s="288"/>
      <c r="I40" s="288"/>
      <c r="J40" s="288"/>
      <c r="K40" s="289"/>
      <c r="L40" s="289"/>
      <c r="M40" s="290">
        <v>180</v>
      </c>
      <c r="N40" s="291"/>
      <c r="O40" s="289"/>
      <c r="P40" s="289"/>
    </row>
    <row r="41" spans="1:16" s="35" customFormat="1" ht="23.25" customHeight="1">
      <c r="A41" s="279">
        <v>28</v>
      </c>
      <c r="B41" s="257" t="s">
        <v>201</v>
      </c>
      <c r="C41" s="286">
        <f t="shared" si="1"/>
        <v>155</v>
      </c>
      <c r="D41" s="287"/>
      <c r="E41" s="288"/>
      <c r="F41" s="288"/>
      <c r="G41" s="288"/>
      <c r="H41" s="288"/>
      <c r="I41" s="288"/>
      <c r="J41" s="288"/>
      <c r="K41" s="289"/>
      <c r="L41" s="289"/>
      <c r="M41" s="290">
        <v>155</v>
      </c>
      <c r="N41" s="291"/>
      <c r="O41" s="289"/>
      <c r="P41" s="289"/>
    </row>
    <row r="42" spans="1:16" s="35" customFormat="1" ht="32.25" customHeight="1">
      <c r="A42" s="279">
        <v>29</v>
      </c>
      <c r="B42" s="257" t="s">
        <v>200</v>
      </c>
      <c r="C42" s="286">
        <f t="shared" si="1"/>
        <v>185</v>
      </c>
      <c r="D42" s="287"/>
      <c r="E42" s="288"/>
      <c r="F42" s="288"/>
      <c r="G42" s="288"/>
      <c r="H42" s="288"/>
      <c r="I42" s="288"/>
      <c r="J42" s="288"/>
      <c r="K42" s="289"/>
      <c r="L42" s="289"/>
      <c r="M42" s="290">
        <v>185</v>
      </c>
      <c r="N42" s="291"/>
      <c r="O42" s="289"/>
      <c r="P42" s="289"/>
    </row>
    <row r="43" spans="1:16" s="35" customFormat="1" ht="23.25" customHeight="1">
      <c r="A43" s="279">
        <v>30</v>
      </c>
      <c r="B43" s="257" t="s">
        <v>199</v>
      </c>
      <c r="C43" s="286">
        <f t="shared" si="1"/>
        <v>140</v>
      </c>
      <c r="D43" s="287"/>
      <c r="E43" s="288"/>
      <c r="F43" s="288"/>
      <c r="G43" s="288"/>
      <c r="H43" s="288"/>
      <c r="I43" s="288"/>
      <c r="J43" s="288"/>
      <c r="K43" s="289"/>
      <c r="L43" s="289"/>
      <c r="M43" s="290">
        <v>140</v>
      </c>
      <c r="N43" s="291"/>
      <c r="O43" s="289"/>
      <c r="P43" s="289"/>
    </row>
    <row r="44" spans="1:16" s="35" customFormat="1" ht="23.25" customHeight="1">
      <c r="A44" s="279">
        <v>31</v>
      </c>
      <c r="B44" s="257" t="s">
        <v>204</v>
      </c>
      <c r="C44" s="286">
        <f t="shared" si="1"/>
        <v>70</v>
      </c>
      <c r="D44" s="287"/>
      <c r="E44" s="288"/>
      <c r="F44" s="288"/>
      <c r="G44" s="288"/>
      <c r="H44" s="288"/>
      <c r="I44" s="288"/>
      <c r="J44" s="288"/>
      <c r="K44" s="289"/>
      <c r="L44" s="289"/>
      <c r="M44" s="290">
        <v>70</v>
      </c>
      <c r="N44" s="291"/>
      <c r="O44" s="289"/>
      <c r="P44" s="289"/>
    </row>
    <row r="45" spans="1:16" s="35" customFormat="1" ht="23.25" customHeight="1">
      <c r="A45" s="279">
        <v>32</v>
      </c>
      <c r="B45" s="257" t="s">
        <v>312</v>
      </c>
      <c r="C45" s="286">
        <f t="shared" si="1"/>
        <v>163</v>
      </c>
      <c r="D45" s="294">
        <v>2</v>
      </c>
      <c r="E45" s="288"/>
      <c r="F45" s="288"/>
      <c r="G45" s="288"/>
      <c r="H45" s="288"/>
      <c r="I45" s="288"/>
      <c r="J45" s="288"/>
      <c r="K45" s="291"/>
      <c r="L45" s="291"/>
      <c r="M45" s="291">
        <f>163-D45</f>
        <v>161</v>
      </c>
      <c r="N45" s="291"/>
      <c r="O45" s="291"/>
      <c r="P45" s="291"/>
    </row>
    <row r="46" spans="1:16" s="35" customFormat="1" ht="23.25" customHeight="1">
      <c r="A46" s="279">
        <v>33</v>
      </c>
      <c r="B46" s="257" t="s">
        <v>205</v>
      </c>
      <c r="C46" s="286">
        <f t="shared" si="1"/>
        <v>1191</v>
      </c>
      <c r="D46" s="294">
        <v>1191</v>
      </c>
      <c r="E46" s="288"/>
      <c r="F46" s="288"/>
      <c r="G46" s="288"/>
      <c r="H46" s="288"/>
      <c r="I46" s="288"/>
      <c r="J46" s="288"/>
      <c r="K46" s="291"/>
      <c r="L46" s="291"/>
      <c r="M46" s="291"/>
      <c r="N46" s="291"/>
      <c r="O46" s="291"/>
      <c r="P46" s="291"/>
    </row>
    <row r="47" spans="1:16" s="35" customFormat="1" ht="23.25" customHeight="1">
      <c r="A47" s="279">
        <v>34</v>
      </c>
      <c r="B47" s="257" t="s">
        <v>206</v>
      </c>
      <c r="C47" s="286">
        <f aca="true" t="shared" si="2" ref="C47:C78">SUM(D47:P47)-K47-L47</f>
        <v>3115</v>
      </c>
      <c r="D47" s="294">
        <v>3115</v>
      </c>
      <c r="E47" s="288"/>
      <c r="F47" s="288"/>
      <c r="G47" s="288"/>
      <c r="H47" s="288"/>
      <c r="I47" s="288"/>
      <c r="J47" s="288"/>
      <c r="K47" s="291"/>
      <c r="L47" s="291"/>
      <c r="M47" s="291"/>
      <c r="N47" s="291"/>
      <c r="O47" s="291"/>
      <c r="P47" s="291"/>
    </row>
    <row r="48" spans="1:16" s="35" customFormat="1" ht="23.25" customHeight="1">
      <c r="A48" s="279">
        <v>35</v>
      </c>
      <c r="B48" s="295" t="s">
        <v>207</v>
      </c>
      <c r="C48" s="280">
        <f t="shared" si="2"/>
        <v>4752.4</v>
      </c>
      <c r="D48" s="296">
        <v>4752.4</v>
      </c>
      <c r="E48" s="282"/>
      <c r="F48" s="282"/>
      <c r="G48" s="282"/>
      <c r="H48" s="282"/>
      <c r="I48" s="282"/>
      <c r="J48" s="282"/>
      <c r="K48" s="283"/>
      <c r="L48" s="283"/>
      <c r="M48" s="283"/>
      <c r="N48" s="285"/>
      <c r="O48" s="283"/>
      <c r="P48" s="283"/>
    </row>
    <row r="49" spans="1:16" s="35" customFormat="1" ht="23.25" customHeight="1">
      <c r="A49" s="279">
        <v>36</v>
      </c>
      <c r="B49" s="295" t="s">
        <v>208</v>
      </c>
      <c r="C49" s="280">
        <f t="shared" si="2"/>
        <v>4415.2</v>
      </c>
      <c r="D49" s="296">
        <v>4415.2</v>
      </c>
      <c r="E49" s="282"/>
      <c r="F49" s="282"/>
      <c r="G49" s="282"/>
      <c r="H49" s="282"/>
      <c r="I49" s="282"/>
      <c r="J49" s="282"/>
      <c r="K49" s="283"/>
      <c r="L49" s="283"/>
      <c r="M49" s="283"/>
      <c r="N49" s="285"/>
      <c r="O49" s="283"/>
      <c r="P49" s="283"/>
    </row>
    <row r="50" spans="1:16" s="35" customFormat="1" ht="23.25" customHeight="1">
      <c r="A50" s="279">
        <v>37</v>
      </c>
      <c r="B50" s="295" t="s">
        <v>209</v>
      </c>
      <c r="C50" s="280">
        <f t="shared" si="2"/>
        <v>4667.6</v>
      </c>
      <c r="D50" s="296">
        <v>4667.6</v>
      </c>
      <c r="E50" s="282"/>
      <c r="F50" s="282"/>
      <c r="G50" s="282"/>
      <c r="H50" s="282"/>
      <c r="I50" s="282"/>
      <c r="J50" s="282"/>
      <c r="K50" s="283"/>
      <c r="L50" s="283"/>
      <c r="M50" s="283"/>
      <c r="N50" s="285"/>
      <c r="O50" s="283"/>
      <c r="P50" s="283"/>
    </row>
    <row r="51" spans="1:16" s="35" customFormat="1" ht="23.25" customHeight="1">
      <c r="A51" s="279">
        <v>38</v>
      </c>
      <c r="B51" s="295" t="s">
        <v>210</v>
      </c>
      <c r="C51" s="280">
        <f t="shared" si="2"/>
        <v>5538.2</v>
      </c>
      <c r="D51" s="296">
        <v>5538.2</v>
      </c>
      <c r="E51" s="282"/>
      <c r="F51" s="282"/>
      <c r="G51" s="282"/>
      <c r="H51" s="282"/>
      <c r="I51" s="282"/>
      <c r="J51" s="282"/>
      <c r="K51" s="283"/>
      <c r="L51" s="283"/>
      <c r="M51" s="283"/>
      <c r="N51" s="285"/>
      <c r="O51" s="283"/>
      <c r="P51" s="283"/>
    </row>
    <row r="52" spans="1:16" s="35" customFormat="1" ht="23.25" customHeight="1">
      <c r="A52" s="279">
        <v>39</v>
      </c>
      <c r="B52" s="295" t="s">
        <v>211</v>
      </c>
      <c r="C52" s="280">
        <f t="shared" si="2"/>
        <v>3551.2</v>
      </c>
      <c r="D52" s="296">
        <v>3551.2</v>
      </c>
      <c r="E52" s="282"/>
      <c r="F52" s="282"/>
      <c r="G52" s="282"/>
      <c r="H52" s="282"/>
      <c r="I52" s="282"/>
      <c r="J52" s="282"/>
      <c r="K52" s="283"/>
      <c r="L52" s="283"/>
      <c r="M52" s="283"/>
      <c r="N52" s="285"/>
      <c r="O52" s="283"/>
      <c r="P52" s="283"/>
    </row>
    <row r="53" spans="1:16" s="35" customFormat="1" ht="23.25" customHeight="1">
      <c r="A53" s="279">
        <v>40</v>
      </c>
      <c r="B53" s="295" t="s">
        <v>212</v>
      </c>
      <c r="C53" s="280">
        <f t="shared" si="2"/>
        <v>4119.7</v>
      </c>
      <c r="D53" s="296">
        <v>4119.7</v>
      </c>
      <c r="E53" s="282"/>
      <c r="F53" s="282"/>
      <c r="G53" s="282"/>
      <c r="H53" s="282"/>
      <c r="I53" s="282"/>
      <c r="J53" s="282"/>
      <c r="K53" s="283"/>
      <c r="L53" s="283"/>
      <c r="M53" s="283"/>
      <c r="N53" s="285"/>
      <c r="O53" s="283"/>
      <c r="P53" s="283"/>
    </row>
    <row r="54" spans="1:16" s="35" customFormat="1" ht="23.25" customHeight="1">
      <c r="A54" s="279">
        <v>41</v>
      </c>
      <c r="B54" s="295" t="s">
        <v>213</v>
      </c>
      <c r="C54" s="280">
        <f t="shared" si="2"/>
        <v>5485</v>
      </c>
      <c r="D54" s="296">
        <v>5485</v>
      </c>
      <c r="E54" s="282"/>
      <c r="F54" s="282"/>
      <c r="G54" s="282"/>
      <c r="H54" s="282"/>
      <c r="I54" s="282"/>
      <c r="J54" s="282"/>
      <c r="K54" s="283"/>
      <c r="L54" s="283"/>
      <c r="M54" s="283"/>
      <c r="N54" s="285"/>
      <c r="O54" s="283"/>
      <c r="P54" s="283"/>
    </row>
    <row r="55" spans="1:16" s="35" customFormat="1" ht="23.25" customHeight="1">
      <c r="A55" s="279">
        <v>42</v>
      </c>
      <c r="B55" s="295" t="s">
        <v>214</v>
      </c>
      <c r="C55" s="280">
        <f t="shared" si="2"/>
        <v>5566</v>
      </c>
      <c r="D55" s="296">
        <v>5566</v>
      </c>
      <c r="E55" s="282"/>
      <c r="F55" s="282"/>
      <c r="G55" s="282"/>
      <c r="H55" s="282"/>
      <c r="I55" s="282"/>
      <c r="J55" s="282"/>
      <c r="K55" s="283"/>
      <c r="L55" s="283"/>
      <c r="M55" s="283"/>
      <c r="N55" s="285"/>
      <c r="O55" s="283"/>
      <c r="P55" s="283"/>
    </row>
    <row r="56" spans="1:16" s="35" customFormat="1" ht="23.25" customHeight="1">
      <c r="A56" s="279">
        <v>43</v>
      </c>
      <c r="B56" s="295" t="s">
        <v>215</v>
      </c>
      <c r="C56" s="280">
        <f t="shared" si="2"/>
        <v>3801.8</v>
      </c>
      <c r="D56" s="296">
        <v>3801.8</v>
      </c>
      <c r="E56" s="282"/>
      <c r="F56" s="282"/>
      <c r="G56" s="282"/>
      <c r="H56" s="282"/>
      <c r="I56" s="282"/>
      <c r="J56" s="282"/>
      <c r="K56" s="283"/>
      <c r="L56" s="283"/>
      <c r="M56" s="283"/>
      <c r="N56" s="285"/>
      <c r="O56" s="283"/>
      <c r="P56" s="283"/>
    </row>
    <row r="57" spans="1:16" s="35" customFormat="1" ht="23.25" customHeight="1">
      <c r="A57" s="279">
        <v>44</v>
      </c>
      <c r="B57" s="295" t="s">
        <v>216</v>
      </c>
      <c r="C57" s="280">
        <f t="shared" si="2"/>
        <v>4063.8</v>
      </c>
      <c r="D57" s="296">
        <v>4063.8</v>
      </c>
      <c r="E57" s="282"/>
      <c r="F57" s="282"/>
      <c r="G57" s="282"/>
      <c r="H57" s="282"/>
      <c r="I57" s="282"/>
      <c r="J57" s="282"/>
      <c r="K57" s="283"/>
      <c r="L57" s="283"/>
      <c r="M57" s="283"/>
      <c r="N57" s="285"/>
      <c r="O57" s="283"/>
      <c r="P57" s="283"/>
    </row>
    <row r="58" spans="1:16" s="35" customFormat="1" ht="23.25" customHeight="1">
      <c r="A58" s="279">
        <v>45</v>
      </c>
      <c r="B58" s="295" t="s">
        <v>217</v>
      </c>
      <c r="C58" s="280">
        <f t="shared" si="2"/>
        <v>4743.4</v>
      </c>
      <c r="D58" s="296">
        <v>4743.4</v>
      </c>
      <c r="E58" s="282"/>
      <c r="F58" s="282"/>
      <c r="G58" s="282"/>
      <c r="H58" s="282"/>
      <c r="I58" s="282"/>
      <c r="J58" s="282"/>
      <c r="K58" s="283"/>
      <c r="L58" s="283"/>
      <c r="M58" s="283"/>
      <c r="N58" s="285"/>
      <c r="O58" s="283"/>
      <c r="P58" s="283"/>
    </row>
    <row r="59" spans="1:16" s="35" customFormat="1" ht="23.25" customHeight="1">
      <c r="A59" s="279">
        <v>46</v>
      </c>
      <c r="B59" s="295" t="s">
        <v>218</v>
      </c>
      <c r="C59" s="280">
        <f t="shared" si="2"/>
        <v>2414.8</v>
      </c>
      <c r="D59" s="296">
        <v>2414.8</v>
      </c>
      <c r="E59" s="282"/>
      <c r="F59" s="282"/>
      <c r="G59" s="282"/>
      <c r="H59" s="282"/>
      <c r="I59" s="282"/>
      <c r="J59" s="282"/>
      <c r="K59" s="283"/>
      <c r="L59" s="283"/>
      <c r="M59" s="283"/>
      <c r="N59" s="285"/>
      <c r="O59" s="283"/>
      <c r="P59" s="283"/>
    </row>
    <row r="60" spans="1:16" s="35" customFormat="1" ht="23.25" customHeight="1">
      <c r="A60" s="279">
        <v>47</v>
      </c>
      <c r="B60" s="295" t="s">
        <v>219</v>
      </c>
      <c r="C60" s="280">
        <f t="shared" si="2"/>
        <v>2333.4</v>
      </c>
      <c r="D60" s="296">
        <v>2333.4</v>
      </c>
      <c r="E60" s="282"/>
      <c r="F60" s="282"/>
      <c r="G60" s="282"/>
      <c r="H60" s="282"/>
      <c r="I60" s="282"/>
      <c r="J60" s="282"/>
      <c r="K60" s="283"/>
      <c r="L60" s="283"/>
      <c r="M60" s="283"/>
      <c r="N60" s="285"/>
      <c r="O60" s="283"/>
      <c r="P60" s="283"/>
    </row>
    <row r="61" spans="1:16" s="35" customFormat="1" ht="23.25" customHeight="1">
      <c r="A61" s="279">
        <v>48</v>
      </c>
      <c r="B61" s="295" t="s">
        <v>220</v>
      </c>
      <c r="C61" s="280">
        <f t="shared" si="2"/>
        <v>3377.6</v>
      </c>
      <c r="D61" s="296">
        <v>3377.6</v>
      </c>
      <c r="E61" s="282"/>
      <c r="F61" s="282"/>
      <c r="G61" s="282"/>
      <c r="H61" s="282"/>
      <c r="I61" s="282"/>
      <c r="J61" s="282"/>
      <c r="K61" s="283"/>
      <c r="L61" s="283"/>
      <c r="M61" s="283"/>
      <c r="N61" s="285"/>
      <c r="O61" s="283"/>
      <c r="P61" s="283"/>
    </row>
    <row r="62" spans="1:16" s="35" customFormat="1" ht="23.25" customHeight="1">
      <c r="A62" s="279">
        <v>49</v>
      </c>
      <c r="B62" s="295" t="s">
        <v>221</v>
      </c>
      <c r="C62" s="280">
        <f t="shared" si="2"/>
        <v>2948.6</v>
      </c>
      <c r="D62" s="296">
        <v>2948.6</v>
      </c>
      <c r="E62" s="282"/>
      <c r="F62" s="282"/>
      <c r="G62" s="282"/>
      <c r="H62" s="282"/>
      <c r="I62" s="282"/>
      <c r="J62" s="282"/>
      <c r="K62" s="283"/>
      <c r="L62" s="283"/>
      <c r="M62" s="283"/>
      <c r="N62" s="285"/>
      <c r="O62" s="283"/>
      <c r="P62" s="283"/>
    </row>
    <row r="63" spans="1:16" s="35" customFormat="1" ht="23.25" customHeight="1">
      <c r="A63" s="279">
        <v>50</v>
      </c>
      <c r="B63" s="295" t="s">
        <v>222</v>
      </c>
      <c r="C63" s="280">
        <f t="shared" si="2"/>
        <v>2697.4</v>
      </c>
      <c r="D63" s="296">
        <v>2697.4</v>
      </c>
      <c r="E63" s="282"/>
      <c r="F63" s="282"/>
      <c r="G63" s="282"/>
      <c r="H63" s="282"/>
      <c r="I63" s="282"/>
      <c r="J63" s="282"/>
      <c r="K63" s="283"/>
      <c r="L63" s="283"/>
      <c r="M63" s="283"/>
      <c r="N63" s="285"/>
      <c r="O63" s="283"/>
      <c r="P63" s="283"/>
    </row>
    <row r="64" spans="1:16" s="35" customFormat="1" ht="23.25" customHeight="1">
      <c r="A64" s="279">
        <v>51</v>
      </c>
      <c r="B64" s="295" t="s">
        <v>223</v>
      </c>
      <c r="C64" s="280">
        <f t="shared" si="2"/>
        <v>4406</v>
      </c>
      <c r="D64" s="296">
        <v>4406</v>
      </c>
      <c r="E64" s="282"/>
      <c r="F64" s="282"/>
      <c r="G64" s="282"/>
      <c r="H64" s="282"/>
      <c r="I64" s="282"/>
      <c r="J64" s="282"/>
      <c r="K64" s="283"/>
      <c r="L64" s="283"/>
      <c r="M64" s="283"/>
      <c r="N64" s="285"/>
      <c r="O64" s="283"/>
      <c r="P64" s="283"/>
    </row>
    <row r="65" spans="1:16" s="35" customFormat="1" ht="23.25" customHeight="1">
      <c r="A65" s="279">
        <v>52</v>
      </c>
      <c r="B65" s="295" t="s">
        <v>224</v>
      </c>
      <c r="C65" s="280">
        <f t="shared" si="2"/>
        <v>2910</v>
      </c>
      <c r="D65" s="296">
        <v>2910</v>
      </c>
      <c r="E65" s="282"/>
      <c r="F65" s="282"/>
      <c r="G65" s="282"/>
      <c r="H65" s="282"/>
      <c r="I65" s="282"/>
      <c r="J65" s="282"/>
      <c r="K65" s="283"/>
      <c r="L65" s="283"/>
      <c r="M65" s="283"/>
      <c r="N65" s="285"/>
      <c r="O65" s="283"/>
      <c r="P65" s="283"/>
    </row>
    <row r="66" spans="1:16" s="35" customFormat="1" ht="23.25" customHeight="1">
      <c r="A66" s="279">
        <v>53</v>
      </c>
      <c r="B66" s="295" t="s">
        <v>225</v>
      </c>
      <c r="C66" s="280">
        <f t="shared" si="2"/>
        <v>5391</v>
      </c>
      <c r="D66" s="296">
        <v>5391</v>
      </c>
      <c r="E66" s="282"/>
      <c r="F66" s="282"/>
      <c r="G66" s="282"/>
      <c r="H66" s="282"/>
      <c r="I66" s="282"/>
      <c r="J66" s="282"/>
      <c r="K66" s="283"/>
      <c r="L66" s="283"/>
      <c r="M66" s="283"/>
      <c r="N66" s="285"/>
      <c r="O66" s="283"/>
      <c r="P66" s="283"/>
    </row>
    <row r="67" spans="1:16" s="35" customFormat="1" ht="23.25" customHeight="1">
      <c r="A67" s="279">
        <v>54</v>
      </c>
      <c r="B67" s="295" t="s">
        <v>226</v>
      </c>
      <c r="C67" s="280">
        <f t="shared" si="2"/>
        <v>5048</v>
      </c>
      <c r="D67" s="296">
        <v>5048</v>
      </c>
      <c r="E67" s="282"/>
      <c r="F67" s="282"/>
      <c r="G67" s="282"/>
      <c r="H67" s="282"/>
      <c r="I67" s="282"/>
      <c r="J67" s="282"/>
      <c r="K67" s="283"/>
      <c r="L67" s="283"/>
      <c r="M67" s="283"/>
      <c r="N67" s="285"/>
      <c r="O67" s="283"/>
      <c r="P67" s="283"/>
    </row>
    <row r="68" spans="1:16" s="35" customFormat="1" ht="23.25" customHeight="1">
      <c r="A68" s="279">
        <v>55</v>
      </c>
      <c r="B68" s="295" t="s">
        <v>227</v>
      </c>
      <c r="C68" s="280">
        <f t="shared" si="2"/>
        <v>3566</v>
      </c>
      <c r="D68" s="296">
        <v>3566</v>
      </c>
      <c r="E68" s="282"/>
      <c r="F68" s="282"/>
      <c r="G68" s="282"/>
      <c r="H68" s="282"/>
      <c r="I68" s="282"/>
      <c r="J68" s="282"/>
      <c r="K68" s="283"/>
      <c r="L68" s="283"/>
      <c r="M68" s="283"/>
      <c r="N68" s="285"/>
      <c r="O68" s="283"/>
      <c r="P68" s="283"/>
    </row>
    <row r="69" spans="1:16" s="35" customFormat="1" ht="23.25" customHeight="1">
      <c r="A69" s="279">
        <v>56</v>
      </c>
      <c r="B69" s="295" t="s">
        <v>308</v>
      </c>
      <c r="C69" s="280">
        <f t="shared" si="2"/>
        <v>6367</v>
      </c>
      <c r="D69" s="296">
        <v>6367</v>
      </c>
      <c r="E69" s="282"/>
      <c r="F69" s="282"/>
      <c r="G69" s="282"/>
      <c r="H69" s="282"/>
      <c r="I69" s="282"/>
      <c r="J69" s="282"/>
      <c r="K69" s="283"/>
      <c r="L69" s="283"/>
      <c r="M69" s="283"/>
      <c r="N69" s="285"/>
      <c r="O69" s="283"/>
      <c r="P69" s="283"/>
    </row>
    <row r="70" spans="1:16" s="35" customFormat="1" ht="23.25" customHeight="1">
      <c r="A70" s="279">
        <v>57</v>
      </c>
      <c r="B70" s="295" t="s">
        <v>228</v>
      </c>
      <c r="C70" s="280">
        <f t="shared" si="2"/>
        <v>5651</v>
      </c>
      <c r="D70" s="296">
        <v>5651</v>
      </c>
      <c r="E70" s="282"/>
      <c r="F70" s="282"/>
      <c r="G70" s="282"/>
      <c r="H70" s="282"/>
      <c r="I70" s="282"/>
      <c r="J70" s="282"/>
      <c r="K70" s="283"/>
      <c r="L70" s="283"/>
      <c r="M70" s="283"/>
      <c r="N70" s="285"/>
      <c r="O70" s="283"/>
      <c r="P70" s="283"/>
    </row>
    <row r="71" spans="1:16" s="35" customFormat="1" ht="23.25" customHeight="1">
      <c r="A71" s="279">
        <v>58</v>
      </c>
      <c r="B71" s="295" t="s">
        <v>229</v>
      </c>
      <c r="C71" s="280">
        <f t="shared" si="2"/>
        <v>5333</v>
      </c>
      <c r="D71" s="296">
        <v>5333</v>
      </c>
      <c r="E71" s="282"/>
      <c r="F71" s="282"/>
      <c r="G71" s="282"/>
      <c r="H71" s="282"/>
      <c r="I71" s="282"/>
      <c r="J71" s="282"/>
      <c r="K71" s="283"/>
      <c r="L71" s="283"/>
      <c r="M71" s="283"/>
      <c r="N71" s="285"/>
      <c r="O71" s="283"/>
      <c r="P71" s="283"/>
    </row>
    <row r="72" spans="1:16" s="35" customFormat="1" ht="23.25" customHeight="1">
      <c r="A72" s="279">
        <v>59</v>
      </c>
      <c r="B72" s="295" t="s">
        <v>230</v>
      </c>
      <c r="C72" s="280">
        <f t="shared" si="2"/>
        <v>4351</v>
      </c>
      <c r="D72" s="296">
        <v>4351</v>
      </c>
      <c r="E72" s="282"/>
      <c r="F72" s="282"/>
      <c r="G72" s="282"/>
      <c r="H72" s="282"/>
      <c r="I72" s="282"/>
      <c r="J72" s="282"/>
      <c r="K72" s="283"/>
      <c r="L72" s="283"/>
      <c r="M72" s="283"/>
      <c r="N72" s="285"/>
      <c r="O72" s="283"/>
      <c r="P72" s="283"/>
    </row>
    <row r="73" spans="1:16" s="35" customFormat="1" ht="23.25" customHeight="1">
      <c r="A73" s="279">
        <v>60</v>
      </c>
      <c r="B73" s="295" t="s">
        <v>231</v>
      </c>
      <c r="C73" s="280">
        <f t="shared" si="2"/>
        <v>4606</v>
      </c>
      <c r="D73" s="296">
        <v>4606</v>
      </c>
      <c r="E73" s="282"/>
      <c r="F73" s="282"/>
      <c r="G73" s="282"/>
      <c r="H73" s="282"/>
      <c r="I73" s="282"/>
      <c r="J73" s="282"/>
      <c r="K73" s="283"/>
      <c r="L73" s="283"/>
      <c r="M73" s="283"/>
      <c r="N73" s="285"/>
      <c r="O73" s="283"/>
      <c r="P73" s="283"/>
    </row>
    <row r="74" spans="1:16" s="35" customFormat="1" ht="23.25" customHeight="1">
      <c r="A74" s="279">
        <v>61</v>
      </c>
      <c r="B74" s="295" t="s">
        <v>232</v>
      </c>
      <c r="C74" s="280">
        <f t="shared" si="2"/>
        <v>2834</v>
      </c>
      <c r="D74" s="296">
        <v>2834</v>
      </c>
      <c r="E74" s="282"/>
      <c r="F74" s="282"/>
      <c r="G74" s="282"/>
      <c r="H74" s="282"/>
      <c r="I74" s="282"/>
      <c r="J74" s="282"/>
      <c r="K74" s="283"/>
      <c r="L74" s="283"/>
      <c r="M74" s="283"/>
      <c r="N74" s="285"/>
      <c r="O74" s="283"/>
      <c r="P74" s="283"/>
    </row>
    <row r="75" spans="1:16" s="35" customFormat="1" ht="23.25" customHeight="1">
      <c r="A75" s="279">
        <v>62</v>
      </c>
      <c r="B75" s="295" t="s">
        <v>233</v>
      </c>
      <c r="C75" s="280">
        <f t="shared" si="2"/>
        <v>3455</v>
      </c>
      <c r="D75" s="296">
        <v>3455</v>
      </c>
      <c r="E75" s="282"/>
      <c r="F75" s="282"/>
      <c r="G75" s="282"/>
      <c r="H75" s="282"/>
      <c r="I75" s="282"/>
      <c r="J75" s="282"/>
      <c r="K75" s="283"/>
      <c r="L75" s="283"/>
      <c r="M75" s="283"/>
      <c r="N75" s="285"/>
      <c r="O75" s="283"/>
      <c r="P75" s="283"/>
    </row>
    <row r="76" spans="1:16" s="35" customFormat="1" ht="23.25" customHeight="1">
      <c r="A76" s="279">
        <v>63</v>
      </c>
      <c r="B76" s="295" t="s">
        <v>234</v>
      </c>
      <c r="C76" s="280">
        <f t="shared" si="2"/>
        <v>3829</v>
      </c>
      <c r="D76" s="296">
        <v>3829</v>
      </c>
      <c r="E76" s="282"/>
      <c r="F76" s="282"/>
      <c r="G76" s="282"/>
      <c r="H76" s="282"/>
      <c r="I76" s="282"/>
      <c r="J76" s="282"/>
      <c r="K76" s="283"/>
      <c r="L76" s="283"/>
      <c r="M76" s="283"/>
      <c r="N76" s="285"/>
      <c r="O76" s="283"/>
      <c r="P76" s="283"/>
    </row>
    <row r="77" spans="1:16" s="35" customFormat="1" ht="23.25" customHeight="1">
      <c r="A77" s="279">
        <v>64</v>
      </c>
      <c r="B77" s="295" t="s">
        <v>235</v>
      </c>
      <c r="C77" s="280">
        <f t="shared" si="2"/>
        <v>2534</v>
      </c>
      <c r="D77" s="296">
        <v>2534</v>
      </c>
      <c r="E77" s="282"/>
      <c r="F77" s="282"/>
      <c r="G77" s="282"/>
      <c r="H77" s="282"/>
      <c r="I77" s="282"/>
      <c r="J77" s="282"/>
      <c r="K77" s="283"/>
      <c r="L77" s="283"/>
      <c r="M77" s="283"/>
      <c r="N77" s="285"/>
      <c r="O77" s="283"/>
      <c r="P77" s="283"/>
    </row>
    <row r="78" spans="1:16" s="35" customFormat="1" ht="23.25" customHeight="1">
      <c r="A78" s="279">
        <v>65</v>
      </c>
      <c r="B78" s="295" t="s">
        <v>236</v>
      </c>
      <c r="C78" s="280">
        <f t="shared" si="2"/>
        <v>2573</v>
      </c>
      <c r="D78" s="296">
        <v>2573</v>
      </c>
      <c r="E78" s="282"/>
      <c r="F78" s="282"/>
      <c r="G78" s="282"/>
      <c r="H78" s="282"/>
      <c r="I78" s="282"/>
      <c r="J78" s="282"/>
      <c r="K78" s="283"/>
      <c r="L78" s="283"/>
      <c r="M78" s="283"/>
      <c r="N78" s="285"/>
      <c r="O78" s="283"/>
      <c r="P78" s="283"/>
    </row>
    <row r="79" spans="1:16" s="35" customFormat="1" ht="23.25" customHeight="1">
      <c r="A79" s="279">
        <v>66</v>
      </c>
      <c r="B79" s="295" t="s">
        <v>237</v>
      </c>
      <c r="C79" s="280">
        <f aca="true" t="shared" si="3" ref="C79:C102">SUM(D79:P79)-K79-L79</f>
        <v>3800</v>
      </c>
      <c r="D79" s="296">
        <v>3800</v>
      </c>
      <c r="E79" s="282"/>
      <c r="F79" s="282"/>
      <c r="G79" s="282"/>
      <c r="H79" s="282"/>
      <c r="I79" s="282"/>
      <c r="J79" s="282"/>
      <c r="K79" s="283"/>
      <c r="L79" s="283"/>
      <c r="M79" s="283"/>
      <c r="N79" s="285"/>
      <c r="O79" s="283"/>
      <c r="P79" s="283"/>
    </row>
    <row r="80" spans="1:16" s="35" customFormat="1" ht="23.25" customHeight="1">
      <c r="A80" s="279">
        <v>67</v>
      </c>
      <c r="B80" s="295" t="s">
        <v>238</v>
      </c>
      <c r="C80" s="280">
        <f t="shared" si="3"/>
        <v>2060</v>
      </c>
      <c r="D80" s="296">
        <v>2060</v>
      </c>
      <c r="E80" s="282"/>
      <c r="F80" s="282"/>
      <c r="G80" s="282"/>
      <c r="H80" s="282"/>
      <c r="I80" s="282"/>
      <c r="J80" s="282"/>
      <c r="K80" s="283"/>
      <c r="L80" s="283"/>
      <c r="M80" s="283"/>
      <c r="N80" s="285"/>
      <c r="O80" s="283"/>
      <c r="P80" s="283"/>
    </row>
    <row r="81" spans="1:16" s="35" customFormat="1" ht="23.25" customHeight="1">
      <c r="A81" s="279">
        <v>68</v>
      </c>
      <c r="B81" s="295" t="s">
        <v>280</v>
      </c>
      <c r="C81" s="280">
        <f t="shared" si="3"/>
        <v>5762</v>
      </c>
      <c r="D81" s="296">
        <v>5762</v>
      </c>
      <c r="E81" s="282"/>
      <c r="F81" s="282"/>
      <c r="G81" s="282"/>
      <c r="H81" s="282"/>
      <c r="I81" s="282"/>
      <c r="J81" s="282"/>
      <c r="K81" s="283"/>
      <c r="L81" s="283"/>
      <c r="M81" s="283"/>
      <c r="N81" s="285"/>
      <c r="O81" s="283"/>
      <c r="P81" s="283"/>
    </row>
    <row r="82" spans="1:16" s="35" customFormat="1" ht="23.25" customHeight="1">
      <c r="A82" s="279">
        <v>70</v>
      </c>
      <c r="B82" s="295" t="s">
        <v>239</v>
      </c>
      <c r="C82" s="280">
        <f t="shared" si="3"/>
        <v>4748</v>
      </c>
      <c r="D82" s="296">
        <v>4748</v>
      </c>
      <c r="E82" s="282"/>
      <c r="F82" s="282"/>
      <c r="G82" s="282"/>
      <c r="H82" s="282"/>
      <c r="I82" s="282"/>
      <c r="J82" s="282"/>
      <c r="K82" s="283"/>
      <c r="L82" s="283"/>
      <c r="M82" s="283"/>
      <c r="N82" s="285"/>
      <c r="O82" s="283"/>
      <c r="P82" s="283"/>
    </row>
    <row r="83" spans="1:16" s="35" customFormat="1" ht="23.25" customHeight="1">
      <c r="A83" s="279">
        <v>71</v>
      </c>
      <c r="B83" s="295" t="s">
        <v>240</v>
      </c>
      <c r="C83" s="280">
        <f t="shared" si="3"/>
        <v>2975</v>
      </c>
      <c r="D83" s="296">
        <v>2975</v>
      </c>
      <c r="E83" s="282"/>
      <c r="F83" s="282"/>
      <c r="G83" s="282"/>
      <c r="H83" s="282"/>
      <c r="I83" s="282"/>
      <c r="J83" s="282"/>
      <c r="K83" s="283"/>
      <c r="L83" s="283"/>
      <c r="M83" s="283"/>
      <c r="N83" s="285"/>
      <c r="O83" s="283"/>
      <c r="P83" s="283"/>
    </row>
    <row r="84" spans="1:16" s="302" customFormat="1" ht="23.25" customHeight="1">
      <c r="A84" s="279">
        <v>72</v>
      </c>
      <c r="B84" s="295" t="s">
        <v>241</v>
      </c>
      <c r="C84" s="297">
        <f t="shared" si="3"/>
        <v>4428</v>
      </c>
      <c r="D84" s="298">
        <v>4428</v>
      </c>
      <c r="E84" s="299"/>
      <c r="F84" s="299"/>
      <c r="G84" s="299"/>
      <c r="H84" s="299"/>
      <c r="I84" s="299"/>
      <c r="J84" s="299"/>
      <c r="K84" s="300"/>
      <c r="L84" s="300"/>
      <c r="M84" s="300"/>
      <c r="N84" s="301"/>
      <c r="O84" s="300"/>
      <c r="P84" s="300"/>
    </row>
    <row r="85" spans="1:16" s="72" customFormat="1" ht="23.25" customHeight="1">
      <c r="A85" s="279">
        <v>73</v>
      </c>
      <c r="B85" s="295" t="s">
        <v>242</v>
      </c>
      <c r="C85" s="297">
        <f t="shared" si="3"/>
        <v>4132</v>
      </c>
      <c r="D85" s="298">
        <v>4132</v>
      </c>
      <c r="E85" s="299"/>
      <c r="F85" s="299"/>
      <c r="G85" s="299"/>
      <c r="H85" s="299"/>
      <c r="I85" s="299"/>
      <c r="J85" s="299"/>
      <c r="K85" s="300"/>
      <c r="L85" s="300"/>
      <c r="M85" s="300"/>
      <c r="N85" s="301"/>
      <c r="O85" s="300"/>
      <c r="P85" s="300"/>
    </row>
    <row r="86" spans="1:16" s="72" customFormat="1" ht="23.25" customHeight="1">
      <c r="A86" s="279">
        <v>74</v>
      </c>
      <c r="B86" s="295" t="s">
        <v>243</v>
      </c>
      <c r="C86" s="297">
        <f t="shared" si="3"/>
        <v>5881</v>
      </c>
      <c r="D86" s="298">
        <v>5881</v>
      </c>
      <c r="E86" s="299"/>
      <c r="F86" s="299"/>
      <c r="G86" s="299"/>
      <c r="H86" s="299"/>
      <c r="I86" s="299"/>
      <c r="J86" s="299"/>
      <c r="K86" s="300"/>
      <c r="L86" s="300"/>
      <c r="M86" s="300"/>
      <c r="N86" s="301"/>
      <c r="O86" s="300"/>
      <c r="P86" s="300"/>
    </row>
    <row r="87" spans="1:16" s="71" customFormat="1" ht="23.25" customHeight="1">
      <c r="A87" s="279">
        <v>75</v>
      </c>
      <c r="B87" s="295" t="s">
        <v>244</v>
      </c>
      <c r="C87" s="297">
        <f t="shared" si="3"/>
        <v>3864</v>
      </c>
      <c r="D87" s="298">
        <v>3864</v>
      </c>
      <c r="E87" s="299"/>
      <c r="F87" s="299"/>
      <c r="G87" s="299"/>
      <c r="H87" s="299"/>
      <c r="I87" s="299"/>
      <c r="J87" s="299"/>
      <c r="K87" s="301"/>
      <c r="L87" s="301"/>
      <c r="M87" s="301"/>
      <c r="N87" s="301"/>
      <c r="O87" s="301"/>
      <c r="P87" s="301"/>
    </row>
    <row r="88" spans="1:16" s="71" customFormat="1" ht="23.25" customHeight="1">
      <c r="A88" s="279">
        <v>76</v>
      </c>
      <c r="B88" s="295" t="s">
        <v>245</v>
      </c>
      <c r="C88" s="297">
        <f t="shared" si="3"/>
        <v>3959</v>
      </c>
      <c r="D88" s="298">
        <v>3959</v>
      </c>
      <c r="E88" s="299"/>
      <c r="F88" s="299"/>
      <c r="G88" s="299"/>
      <c r="H88" s="299"/>
      <c r="I88" s="299"/>
      <c r="J88" s="299"/>
      <c r="K88" s="301"/>
      <c r="L88" s="301"/>
      <c r="M88" s="301"/>
      <c r="N88" s="301"/>
      <c r="O88" s="301"/>
      <c r="P88" s="301"/>
    </row>
    <row r="89" spans="1:16" s="71" customFormat="1" ht="23.25" customHeight="1">
      <c r="A89" s="279">
        <v>77</v>
      </c>
      <c r="B89" s="295" t="s">
        <v>246</v>
      </c>
      <c r="C89" s="297">
        <f t="shared" si="3"/>
        <v>3579</v>
      </c>
      <c r="D89" s="298">
        <v>3579</v>
      </c>
      <c r="E89" s="299"/>
      <c r="F89" s="299"/>
      <c r="G89" s="299"/>
      <c r="H89" s="299"/>
      <c r="I89" s="299"/>
      <c r="J89" s="299"/>
      <c r="K89" s="301"/>
      <c r="L89" s="301"/>
      <c r="M89" s="301"/>
      <c r="N89" s="301"/>
      <c r="O89" s="301"/>
      <c r="P89" s="301"/>
    </row>
    <row r="90" spans="1:16" s="71" customFormat="1" ht="23.25" customHeight="1">
      <c r="A90" s="279">
        <v>78</v>
      </c>
      <c r="B90" s="295" t="s">
        <v>247</v>
      </c>
      <c r="C90" s="297">
        <f t="shared" si="3"/>
        <v>3998</v>
      </c>
      <c r="D90" s="298">
        <v>3998</v>
      </c>
      <c r="E90" s="299"/>
      <c r="F90" s="299"/>
      <c r="G90" s="299"/>
      <c r="H90" s="299"/>
      <c r="I90" s="299"/>
      <c r="J90" s="299"/>
      <c r="K90" s="301"/>
      <c r="L90" s="301"/>
      <c r="M90" s="301"/>
      <c r="N90" s="301"/>
      <c r="O90" s="301"/>
      <c r="P90" s="301"/>
    </row>
    <row r="91" spans="1:16" s="71" customFormat="1" ht="23.25" customHeight="1">
      <c r="A91" s="279">
        <v>79</v>
      </c>
      <c r="B91" s="295" t="s">
        <v>248</v>
      </c>
      <c r="C91" s="297">
        <f t="shared" si="3"/>
        <v>5248</v>
      </c>
      <c r="D91" s="298">
        <v>5248</v>
      </c>
      <c r="E91" s="299"/>
      <c r="F91" s="299"/>
      <c r="G91" s="299"/>
      <c r="H91" s="299"/>
      <c r="I91" s="299"/>
      <c r="J91" s="299"/>
      <c r="K91" s="301"/>
      <c r="L91" s="301"/>
      <c r="M91" s="301"/>
      <c r="N91" s="301"/>
      <c r="O91" s="301"/>
      <c r="P91" s="301"/>
    </row>
    <row r="92" spans="1:16" s="71" customFormat="1" ht="23.25" customHeight="1">
      <c r="A92" s="279">
        <v>80</v>
      </c>
      <c r="B92" s="295" t="s">
        <v>249</v>
      </c>
      <c r="C92" s="297">
        <f t="shared" si="3"/>
        <v>5242</v>
      </c>
      <c r="D92" s="298">
        <v>5242</v>
      </c>
      <c r="E92" s="299"/>
      <c r="F92" s="299"/>
      <c r="G92" s="299"/>
      <c r="H92" s="299"/>
      <c r="I92" s="299"/>
      <c r="J92" s="299"/>
      <c r="K92" s="301"/>
      <c r="L92" s="301"/>
      <c r="M92" s="301"/>
      <c r="N92" s="301"/>
      <c r="O92" s="301"/>
      <c r="P92" s="301"/>
    </row>
    <row r="93" spans="1:16" s="71" customFormat="1" ht="23.25" customHeight="1">
      <c r="A93" s="279">
        <v>81</v>
      </c>
      <c r="B93" s="295" t="s">
        <v>250</v>
      </c>
      <c r="C93" s="297">
        <f t="shared" si="3"/>
        <v>3318</v>
      </c>
      <c r="D93" s="298">
        <v>3318</v>
      </c>
      <c r="E93" s="299"/>
      <c r="F93" s="299"/>
      <c r="G93" s="299"/>
      <c r="H93" s="299"/>
      <c r="I93" s="299"/>
      <c r="J93" s="299"/>
      <c r="K93" s="301"/>
      <c r="L93" s="301"/>
      <c r="M93" s="301"/>
      <c r="N93" s="301"/>
      <c r="O93" s="301"/>
      <c r="P93" s="301"/>
    </row>
    <row r="94" spans="1:16" s="71" customFormat="1" ht="23.25" customHeight="1">
      <c r="A94" s="279">
        <v>82</v>
      </c>
      <c r="B94" s="295" t="s">
        <v>251</v>
      </c>
      <c r="C94" s="297">
        <f t="shared" si="3"/>
        <v>4218</v>
      </c>
      <c r="D94" s="298">
        <v>4218</v>
      </c>
      <c r="E94" s="299"/>
      <c r="F94" s="299"/>
      <c r="G94" s="299"/>
      <c r="H94" s="299"/>
      <c r="I94" s="299"/>
      <c r="J94" s="299"/>
      <c r="K94" s="301"/>
      <c r="L94" s="301"/>
      <c r="M94" s="301"/>
      <c r="N94" s="301"/>
      <c r="O94" s="301"/>
      <c r="P94" s="301"/>
    </row>
    <row r="95" spans="1:16" s="71" customFormat="1" ht="23.25" customHeight="1">
      <c r="A95" s="279">
        <v>83</v>
      </c>
      <c r="B95" s="295" t="s">
        <v>252</v>
      </c>
      <c r="C95" s="297">
        <f t="shared" si="3"/>
        <v>3946</v>
      </c>
      <c r="D95" s="298">
        <v>3946</v>
      </c>
      <c r="E95" s="299"/>
      <c r="F95" s="299"/>
      <c r="G95" s="299"/>
      <c r="H95" s="299"/>
      <c r="I95" s="299"/>
      <c r="J95" s="299"/>
      <c r="K95" s="301"/>
      <c r="L95" s="301"/>
      <c r="M95" s="301"/>
      <c r="N95" s="301"/>
      <c r="O95" s="301"/>
      <c r="P95" s="301"/>
    </row>
    <row r="96" spans="1:16" s="71" customFormat="1" ht="23.25" customHeight="1">
      <c r="A96" s="279">
        <v>84</v>
      </c>
      <c r="B96" s="295" t="s">
        <v>253</v>
      </c>
      <c r="C96" s="297">
        <f t="shared" si="3"/>
        <v>3283</v>
      </c>
      <c r="D96" s="298">
        <v>3283</v>
      </c>
      <c r="E96" s="299"/>
      <c r="F96" s="299"/>
      <c r="G96" s="299"/>
      <c r="H96" s="299"/>
      <c r="I96" s="299"/>
      <c r="J96" s="299"/>
      <c r="K96" s="301"/>
      <c r="L96" s="301"/>
      <c r="M96" s="301"/>
      <c r="N96" s="301"/>
      <c r="O96" s="301"/>
      <c r="P96" s="301"/>
    </row>
    <row r="97" spans="1:16" s="72" customFormat="1" ht="22.5" customHeight="1">
      <c r="A97" s="279">
        <v>85</v>
      </c>
      <c r="B97" s="295" t="s">
        <v>254</v>
      </c>
      <c r="C97" s="297">
        <f t="shared" si="3"/>
        <v>3086</v>
      </c>
      <c r="D97" s="298">
        <v>3086</v>
      </c>
      <c r="E97" s="299"/>
      <c r="F97" s="299"/>
      <c r="G97" s="299"/>
      <c r="H97" s="299"/>
      <c r="I97" s="299"/>
      <c r="J97" s="299"/>
      <c r="K97" s="300"/>
      <c r="L97" s="300"/>
      <c r="M97" s="300"/>
      <c r="N97" s="301"/>
      <c r="O97" s="300"/>
      <c r="P97" s="300"/>
    </row>
    <row r="98" spans="1:16" s="71" customFormat="1" ht="22.5" customHeight="1">
      <c r="A98" s="279">
        <v>86</v>
      </c>
      <c r="B98" s="295" t="s">
        <v>255</v>
      </c>
      <c r="C98" s="297">
        <f t="shared" si="3"/>
        <v>3830</v>
      </c>
      <c r="D98" s="298">
        <v>3830</v>
      </c>
      <c r="E98" s="299"/>
      <c r="F98" s="299"/>
      <c r="G98" s="299"/>
      <c r="H98" s="299"/>
      <c r="I98" s="299"/>
      <c r="J98" s="299"/>
      <c r="K98" s="301"/>
      <c r="L98" s="301"/>
      <c r="M98" s="301"/>
      <c r="N98" s="301"/>
      <c r="O98" s="301"/>
      <c r="P98" s="301"/>
    </row>
    <row r="99" spans="1:16" s="71" customFormat="1" ht="22.5" customHeight="1">
      <c r="A99" s="279">
        <v>87</v>
      </c>
      <c r="B99" s="295" t="s">
        <v>309</v>
      </c>
      <c r="C99" s="297">
        <f t="shared" si="3"/>
        <v>4808</v>
      </c>
      <c r="D99" s="298">
        <v>4808</v>
      </c>
      <c r="E99" s="299"/>
      <c r="F99" s="299"/>
      <c r="G99" s="299"/>
      <c r="H99" s="299"/>
      <c r="I99" s="299"/>
      <c r="J99" s="299"/>
      <c r="K99" s="301"/>
      <c r="L99" s="301"/>
      <c r="M99" s="301"/>
      <c r="N99" s="301"/>
      <c r="O99" s="301"/>
      <c r="P99" s="301"/>
    </row>
    <row r="100" spans="1:16" s="71" customFormat="1" ht="22.5" customHeight="1">
      <c r="A100" s="279">
        <v>88</v>
      </c>
      <c r="B100" s="295" t="str">
        <f>'Bieu 86 co Tien dat - ok'!B101</f>
        <v>TH và THCS Quảng Tân</v>
      </c>
      <c r="C100" s="297">
        <f t="shared" si="3"/>
        <v>5203</v>
      </c>
      <c r="D100" s="298">
        <v>5203</v>
      </c>
      <c r="E100" s="299"/>
      <c r="F100" s="299"/>
      <c r="G100" s="299"/>
      <c r="H100" s="299"/>
      <c r="I100" s="299"/>
      <c r="J100" s="299"/>
      <c r="K100" s="301"/>
      <c r="L100" s="301"/>
      <c r="M100" s="301"/>
      <c r="N100" s="301"/>
      <c r="O100" s="301"/>
      <c r="P100" s="301"/>
    </row>
    <row r="101" spans="1:16" ht="41.25" customHeight="1">
      <c r="A101" s="279">
        <v>89</v>
      </c>
      <c r="B101" s="257" t="s">
        <v>347</v>
      </c>
      <c r="C101" s="280">
        <f t="shared" si="3"/>
        <v>65610</v>
      </c>
      <c r="D101" s="296">
        <f>51595+14015</f>
        <v>65610</v>
      </c>
      <c r="E101" s="282"/>
      <c r="F101" s="282"/>
      <c r="G101" s="282"/>
      <c r="H101" s="282"/>
      <c r="I101" s="282"/>
      <c r="J101" s="282"/>
      <c r="K101" s="285"/>
      <c r="L101" s="285"/>
      <c r="M101" s="285"/>
      <c r="N101" s="285"/>
      <c r="O101" s="303"/>
      <c r="P101" s="303"/>
    </row>
    <row r="102" spans="1:16" ht="57" customHeight="1">
      <c r="A102" s="279">
        <v>90</v>
      </c>
      <c r="B102" s="257" t="s">
        <v>290</v>
      </c>
      <c r="C102" s="286">
        <f t="shared" si="3"/>
        <v>4000</v>
      </c>
      <c r="D102" s="287"/>
      <c r="E102" s="288"/>
      <c r="F102" s="288"/>
      <c r="G102" s="288"/>
      <c r="H102" s="288"/>
      <c r="I102" s="288"/>
      <c r="J102" s="288"/>
      <c r="K102" s="291"/>
      <c r="L102" s="291"/>
      <c r="M102" s="288"/>
      <c r="N102" s="291"/>
      <c r="O102" s="291"/>
      <c r="P102" s="288">
        <v>4000</v>
      </c>
    </row>
    <row r="103" spans="1:19" ht="21.75" customHeight="1">
      <c r="A103" s="279">
        <v>91</v>
      </c>
      <c r="B103" s="304" t="s">
        <v>258</v>
      </c>
      <c r="C103" s="287">
        <f>SUM(D103:P103)</f>
        <v>6018.34</v>
      </c>
      <c r="D103" s="287">
        <v>22</v>
      </c>
      <c r="E103" s="288"/>
      <c r="F103" s="288"/>
      <c r="G103" s="305"/>
      <c r="H103" s="288"/>
      <c r="I103" s="288"/>
      <c r="J103" s="288"/>
      <c r="K103" s="288"/>
      <c r="L103" s="289"/>
      <c r="M103" s="289"/>
      <c r="N103" s="288">
        <v>5986.34</v>
      </c>
      <c r="O103" s="291"/>
      <c r="P103" s="305">
        <f>10</f>
        <v>10</v>
      </c>
      <c r="S103" s="306"/>
    </row>
    <row r="104" spans="1:19" ht="21.75" customHeight="1">
      <c r="A104" s="279">
        <v>92</v>
      </c>
      <c r="B104" s="304" t="s">
        <v>259</v>
      </c>
      <c r="C104" s="287">
        <f aca="true" t="shared" si="4" ref="C104:C118">SUM(D104:P104)</f>
        <v>6176.04</v>
      </c>
      <c r="D104" s="287">
        <v>22</v>
      </c>
      <c r="E104" s="288"/>
      <c r="F104" s="288"/>
      <c r="G104" s="305">
        <v>200</v>
      </c>
      <c r="H104" s="288"/>
      <c r="I104" s="288"/>
      <c r="J104" s="288"/>
      <c r="K104" s="288"/>
      <c r="L104" s="289"/>
      <c r="M104" s="289"/>
      <c r="N104" s="288">
        <v>5944.04</v>
      </c>
      <c r="O104" s="291"/>
      <c r="P104" s="305">
        <f>10</f>
        <v>10</v>
      </c>
      <c r="S104" s="306"/>
    </row>
    <row r="105" spans="1:19" ht="21.75" customHeight="1">
      <c r="A105" s="279">
        <v>93</v>
      </c>
      <c r="B105" s="304" t="s">
        <v>260</v>
      </c>
      <c r="C105" s="287">
        <f t="shared" si="4"/>
        <v>5791.53</v>
      </c>
      <c r="D105" s="287">
        <v>22</v>
      </c>
      <c r="E105" s="288"/>
      <c r="F105" s="288"/>
      <c r="G105" s="305">
        <v>200</v>
      </c>
      <c r="H105" s="288"/>
      <c r="I105" s="288"/>
      <c r="J105" s="288"/>
      <c r="K105" s="288"/>
      <c r="L105" s="289"/>
      <c r="M105" s="289"/>
      <c r="N105" s="288">
        <v>5559.53</v>
      </c>
      <c r="O105" s="291"/>
      <c r="P105" s="305">
        <f>10</f>
        <v>10</v>
      </c>
      <c r="S105" s="306"/>
    </row>
    <row r="106" spans="1:19" ht="21.75" customHeight="1">
      <c r="A106" s="279">
        <v>94</v>
      </c>
      <c r="B106" s="307" t="s">
        <v>257</v>
      </c>
      <c r="C106" s="287">
        <f t="shared" si="4"/>
        <v>5510.27</v>
      </c>
      <c r="D106" s="287">
        <v>22</v>
      </c>
      <c r="E106" s="288"/>
      <c r="F106" s="288"/>
      <c r="G106" s="305"/>
      <c r="H106" s="288"/>
      <c r="I106" s="288"/>
      <c r="J106" s="288"/>
      <c r="K106" s="288"/>
      <c r="L106" s="289"/>
      <c r="M106" s="289"/>
      <c r="N106" s="288">
        <v>5478.27</v>
      </c>
      <c r="O106" s="291"/>
      <c r="P106" s="305">
        <f>10</f>
        <v>10</v>
      </c>
      <c r="S106" s="306"/>
    </row>
    <row r="107" spans="1:19" ht="21.75" customHeight="1">
      <c r="A107" s="279">
        <v>95</v>
      </c>
      <c r="B107" s="304" t="s">
        <v>261</v>
      </c>
      <c r="C107" s="287">
        <f t="shared" si="4"/>
        <v>5897.13</v>
      </c>
      <c r="D107" s="287">
        <v>22</v>
      </c>
      <c r="E107" s="288"/>
      <c r="F107" s="288"/>
      <c r="G107" s="305">
        <v>200</v>
      </c>
      <c r="H107" s="288"/>
      <c r="I107" s="288"/>
      <c r="J107" s="288"/>
      <c r="K107" s="288"/>
      <c r="L107" s="289"/>
      <c r="M107" s="289"/>
      <c r="N107" s="288">
        <v>5665.13</v>
      </c>
      <c r="O107" s="291"/>
      <c r="P107" s="305">
        <f>10</f>
        <v>10</v>
      </c>
      <c r="S107" s="306"/>
    </row>
    <row r="108" spans="1:19" ht="21.75" customHeight="1">
      <c r="A108" s="279">
        <v>96</v>
      </c>
      <c r="B108" s="304" t="s">
        <v>262</v>
      </c>
      <c r="C108" s="287">
        <f t="shared" si="4"/>
        <v>6215.17</v>
      </c>
      <c r="D108" s="287">
        <v>22</v>
      </c>
      <c r="E108" s="288"/>
      <c r="F108" s="288"/>
      <c r="G108" s="305"/>
      <c r="H108" s="288"/>
      <c r="I108" s="288"/>
      <c r="J108" s="288"/>
      <c r="K108" s="288"/>
      <c r="L108" s="289"/>
      <c r="M108" s="289"/>
      <c r="N108" s="288">
        <v>6183.17</v>
      </c>
      <c r="O108" s="291"/>
      <c r="P108" s="305">
        <f>10</f>
        <v>10</v>
      </c>
      <c r="S108" s="306"/>
    </row>
    <row r="109" spans="1:19" ht="21.75" customHeight="1">
      <c r="A109" s="279">
        <v>97</v>
      </c>
      <c r="B109" s="304" t="s">
        <v>263</v>
      </c>
      <c r="C109" s="287">
        <f t="shared" si="4"/>
        <v>5290.07</v>
      </c>
      <c r="D109" s="287">
        <v>22</v>
      </c>
      <c r="E109" s="288"/>
      <c r="F109" s="288"/>
      <c r="G109" s="305"/>
      <c r="H109" s="288"/>
      <c r="I109" s="288"/>
      <c r="J109" s="288"/>
      <c r="K109" s="288"/>
      <c r="L109" s="289"/>
      <c r="M109" s="289"/>
      <c r="N109" s="288">
        <v>5258.07</v>
      </c>
      <c r="O109" s="291"/>
      <c r="P109" s="305">
        <f>10</f>
        <v>10</v>
      </c>
      <c r="S109" s="306"/>
    </row>
    <row r="110" spans="1:19" ht="21.75" customHeight="1">
      <c r="A110" s="279">
        <v>98</v>
      </c>
      <c r="B110" s="304" t="s">
        <v>264</v>
      </c>
      <c r="C110" s="287">
        <f t="shared" si="4"/>
        <v>4953.99</v>
      </c>
      <c r="D110" s="287">
        <v>22</v>
      </c>
      <c r="E110" s="288"/>
      <c r="F110" s="288"/>
      <c r="G110" s="305"/>
      <c r="H110" s="288"/>
      <c r="I110" s="288"/>
      <c r="J110" s="288"/>
      <c r="K110" s="288"/>
      <c r="L110" s="289"/>
      <c r="M110" s="289"/>
      <c r="N110" s="288">
        <v>4921.99</v>
      </c>
      <c r="O110" s="291"/>
      <c r="P110" s="305">
        <f>10</f>
        <v>10</v>
      </c>
      <c r="S110" s="306"/>
    </row>
    <row r="111" spans="1:19" ht="21.75" customHeight="1">
      <c r="A111" s="279">
        <v>99</v>
      </c>
      <c r="B111" s="304" t="s">
        <v>265</v>
      </c>
      <c r="C111" s="287">
        <f t="shared" si="4"/>
        <v>5055.46</v>
      </c>
      <c r="D111" s="287">
        <v>22</v>
      </c>
      <c r="E111" s="288"/>
      <c r="F111" s="288"/>
      <c r="G111" s="305"/>
      <c r="H111" s="288"/>
      <c r="I111" s="288"/>
      <c r="J111" s="288"/>
      <c r="K111" s="288"/>
      <c r="L111" s="289"/>
      <c r="M111" s="289"/>
      <c r="N111" s="288">
        <v>5023.46</v>
      </c>
      <c r="O111" s="291"/>
      <c r="P111" s="305">
        <f>10</f>
        <v>10</v>
      </c>
      <c r="S111" s="306"/>
    </row>
    <row r="112" spans="1:19" ht="21.75" customHeight="1">
      <c r="A112" s="279">
        <v>100</v>
      </c>
      <c r="B112" s="304" t="s">
        <v>266</v>
      </c>
      <c r="C112" s="287">
        <f t="shared" si="4"/>
        <v>6214.66</v>
      </c>
      <c r="D112" s="287">
        <v>22</v>
      </c>
      <c r="E112" s="288"/>
      <c r="F112" s="288"/>
      <c r="G112" s="305"/>
      <c r="H112" s="288"/>
      <c r="I112" s="288"/>
      <c r="J112" s="288"/>
      <c r="K112" s="288"/>
      <c r="L112" s="289"/>
      <c r="M112" s="289"/>
      <c r="N112" s="288">
        <v>6182.66</v>
      </c>
      <c r="O112" s="291"/>
      <c r="P112" s="305">
        <f>10</f>
        <v>10</v>
      </c>
      <c r="S112" s="306"/>
    </row>
    <row r="113" spans="1:19" ht="21.75" customHeight="1">
      <c r="A113" s="279">
        <v>101</v>
      </c>
      <c r="B113" s="304" t="s">
        <v>267</v>
      </c>
      <c r="C113" s="287">
        <f t="shared" si="4"/>
        <v>6156.24</v>
      </c>
      <c r="D113" s="287">
        <v>22</v>
      </c>
      <c r="E113" s="288"/>
      <c r="F113" s="288"/>
      <c r="G113" s="305"/>
      <c r="H113" s="288"/>
      <c r="I113" s="288"/>
      <c r="J113" s="288"/>
      <c r="K113" s="288"/>
      <c r="L113" s="289"/>
      <c r="M113" s="289"/>
      <c r="N113" s="288">
        <v>6124.24</v>
      </c>
      <c r="O113" s="291"/>
      <c r="P113" s="305">
        <f>10</f>
        <v>10</v>
      </c>
      <c r="S113" s="306"/>
    </row>
    <row r="114" spans="1:19" ht="21.75" customHeight="1">
      <c r="A114" s="279">
        <v>102</v>
      </c>
      <c r="B114" s="304" t="s">
        <v>268</v>
      </c>
      <c r="C114" s="287">
        <f t="shared" si="4"/>
        <v>4969.2</v>
      </c>
      <c r="D114" s="287">
        <v>22</v>
      </c>
      <c r="E114" s="288"/>
      <c r="F114" s="288"/>
      <c r="G114" s="305"/>
      <c r="H114" s="288"/>
      <c r="I114" s="288"/>
      <c r="J114" s="288"/>
      <c r="K114" s="288"/>
      <c r="L114" s="289"/>
      <c r="M114" s="289"/>
      <c r="N114" s="288">
        <v>4937.2</v>
      </c>
      <c r="O114" s="291"/>
      <c r="P114" s="305">
        <f>10</f>
        <v>10</v>
      </c>
      <c r="S114" s="306"/>
    </row>
    <row r="115" spans="1:19" ht="21.75" customHeight="1">
      <c r="A115" s="279">
        <v>103</v>
      </c>
      <c r="B115" s="304" t="s">
        <v>269</v>
      </c>
      <c r="C115" s="287">
        <f t="shared" si="4"/>
        <v>5533.83</v>
      </c>
      <c r="D115" s="287">
        <v>22</v>
      </c>
      <c r="E115" s="288"/>
      <c r="F115" s="288"/>
      <c r="G115" s="305">
        <f>200+200</f>
        <v>400</v>
      </c>
      <c r="H115" s="288"/>
      <c r="I115" s="288"/>
      <c r="J115" s="288"/>
      <c r="K115" s="288"/>
      <c r="L115" s="289"/>
      <c r="M115" s="289"/>
      <c r="N115" s="288">
        <v>5071.83</v>
      </c>
      <c r="O115" s="291"/>
      <c r="P115" s="305">
        <f>10+30</f>
        <v>40</v>
      </c>
      <c r="S115" s="306"/>
    </row>
    <row r="116" spans="1:19" ht="21.75" customHeight="1">
      <c r="A116" s="279">
        <v>104</v>
      </c>
      <c r="B116" s="304" t="s">
        <v>270</v>
      </c>
      <c r="C116" s="287">
        <f t="shared" si="4"/>
        <v>5546.57</v>
      </c>
      <c r="D116" s="287">
        <v>22</v>
      </c>
      <c r="E116" s="288"/>
      <c r="F116" s="288"/>
      <c r="G116" s="305">
        <v>200</v>
      </c>
      <c r="H116" s="288"/>
      <c r="I116" s="288"/>
      <c r="J116" s="288"/>
      <c r="K116" s="288"/>
      <c r="L116" s="289"/>
      <c r="M116" s="289"/>
      <c r="N116" s="288">
        <v>5314.57</v>
      </c>
      <c r="O116" s="291"/>
      <c r="P116" s="305">
        <f>10</f>
        <v>10</v>
      </c>
      <c r="S116" s="306"/>
    </row>
    <row r="117" spans="1:19" ht="21.75" customHeight="1">
      <c r="A117" s="279">
        <v>105</v>
      </c>
      <c r="B117" s="304" t="s">
        <v>271</v>
      </c>
      <c r="C117" s="287">
        <f t="shared" si="4"/>
        <v>5661.04</v>
      </c>
      <c r="D117" s="287">
        <v>22</v>
      </c>
      <c r="E117" s="288"/>
      <c r="F117" s="288"/>
      <c r="G117" s="305">
        <f>200</f>
        <v>200</v>
      </c>
      <c r="H117" s="288"/>
      <c r="I117" s="288"/>
      <c r="J117" s="288"/>
      <c r="K117" s="288"/>
      <c r="L117" s="289"/>
      <c r="M117" s="289"/>
      <c r="N117" s="288">
        <v>5429.04</v>
      </c>
      <c r="O117" s="291"/>
      <c r="P117" s="305">
        <f>10</f>
        <v>10</v>
      </c>
      <c r="S117" s="306"/>
    </row>
    <row r="118" spans="1:19" ht="21.75" customHeight="1">
      <c r="A118" s="308">
        <v>106</v>
      </c>
      <c r="B118" s="309" t="s">
        <v>272</v>
      </c>
      <c r="C118" s="310">
        <f t="shared" si="4"/>
        <v>5048.38</v>
      </c>
      <c r="D118" s="310">
        <v>22</v>
      </c>
      <c r="E118" s="311"/>
      <c r="F118" s="311"/>
      <c r="G118" s="312"/>
      <c r="H118" s="311"/>
      <c r="I118" s="311"/>
      <c r="J118" s="311"/>
      <c r="K118" s="311"/>
      <c r="L118" s="313"/>
      <c r="M118" s="313"/>
      <c r="N118" s="311">
        <v>5016.38</v>
      </c>
      <c r="O118" s="314"/>
      <c r="P118" s="312">
        <f>10</f>
        <v>10</v>
      </c>
      <c r="S118" s="306"/>
    </row>
    <row r="119" spans="13:16" ht="16.5">
      <c r="M119" s="316"/>
      <c r="O119" s="315"/>
      <c r="P119" s="315"/>
    </row>
  </sheetData>
  <sheetProtection/>
  <mergeCells count="18">
    <mergeCell ref="A3:N3"/>
    <mergeCell ref="A4:N4"/>
    <mergeCell ref="A6:A8"/>
    <mergeCell ref="B6:B8"/>
    <mergeCell ref="C6:C8"/>
    <mergeCell ref="D6:P6"/>
    <mergeCell ref="D7:D8"/>
    <mergeCell ref="E7:E8"/>
    <mergeCell ref="F7:F8"/>
    <mergeCell ref="M7:M8"/>
    <mergeCell ref="N7:N8"/>
    <mergeCell ref="O7:O8"/>
    <mergeCell ref="P7:P8"/>
    <mergeCell ref="G7:G8"/>
    <mergeCell ref="H7:H8"/>
    <mergeCell ref="I7:I8"/>
    <mergeCell ref="J7:J8"/>
    <mergeCell ref="K7:L7"/>
  </mergeCells>
  <printOptions/>
  <pageMargins left="0" right="0" top="0.2362204724409449" bottom="0.2362204724409449" header="0" footer="0"/>
  <pageSetup horizontalDpi="600" verticalDpi="600" orientation="landscape" paperSize="9" scale="75" r:id="rId3"/>
  <headerFooter alignWithMargins="0">
    <oddFooter>&amp;CTrang 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7"/>
  <sheetViews>
    <sheetView zoomScalePageLayoutView="0" workbookViewId="0" topLeftCell="A1">
      <selection activeCell="K11" sqref="K11"/>
    </sheetView>
  </sheetViews>
  <sheetFormatPr defaultColWidth="9.00390625" defaultRowHeight="15.75"/>
  <cols>
    <col min="1" max="1" width="5.00390625" style="0" customWidth="1"/>
    <col min="2" max="2" width="20.75390625" style="0" customWidth="1"/>
    <col min="3" max="3" width="14.875" style="0" customWidth="1"/>
    <col min="4" max="6" width="13.25390625" style="0" customWidth="1"/>
    <col min="7" max="7" width="11.00390625" style="0" customWidth="1"/>
    <col min="8" max="8" width="9.00390625" style="0" customWidth="1"/>
    <col min="9" max="9" width="10.375" style="0" customWidth="1"/>
    <col min="10" max="10" width="11.375" style="0" customWidth="1"/>
  </cols>
  <sheetData>
    <row r="1" spans="1:10" ht="17.25">
      <c r="A1" s="216" t="s">
        <v>72</v>
      </c>
      <c r="B1" s="216"/>
      <c r="C1" s="216" t="s">
        <v>73</v>
      </c>
      <c r="D1" s="216"/>
      <c r="E1" s="216"/>
      <c r="F1" s="216"/>
      <c r="G1" s="216"/>
      <c r="H1" s="216"/>
      <c r="I1" s="216"/>
      <c r="J1" s="216"/>
    </row>
    <row r="2" spans="1:10" ht="17.25">
      <c r="A2" s="216" t="s">
        <v>74</v>
      </c>
      <c r="B2" s="216"/>
      <c r="C2" s="216" t="s">
        <v>75</v>
      </c>
      <c r="D2" s="216"/>
      <c r="E2" s="216"/>
      <c r="F2" s="216"/>
      <c r="G2" s="216"/>
      <c r="H2" s="216"/>
      <c r="I2" s="216"/>
      <c r="J2" s="216"/>
    </row>
    <row r="3" spans="9:10" ht="16.5">
      <c r="I3" s="8" t="s">
        <v>304</v>
      </c>
      <c r="J3" s="1"/>
    </row>
    <row r="4" spans="1:10" ht="22.5" customHeight="1">
      <c r="A4" s="179" t="s">
        <v>341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ht="16.5">
      <c r="A5" s="217" t="s">
        <v>311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5">
      <c r="A6" s="209" t="s">
        <v>76</v>
      </c>
      <c r="B6" s="209"/>
      <c r="C6" s="209"/>
      <c r="D6" s="209"/>
      <c r="E6" s="209"/>
      <c r="F6" s="209"/>
      <c r="G6" s="209"/>
      <c r="H6" s="209"/>
      <c r="I6" s="209"/>
      <c r="J6" s="209"/>
    </row>
    <row r="7" spans="1:10" ht="33.75" customHeight="1">
      <c r="A7" s="210" t="s">
        <v>5</v>
      </c>
      <c r="B7" s="210" t="s">
        <v>77</v>
      </c>
      <c r="C7" s="210" t="s">
        <v>78</v>
      </c>
      <c r="D7" s="211" t="s">
        <v>79</v>
      </c>
      <c r="E7" s="214" t="s">
        <v>80</v>
      </c>
      <c r="F7" s="215"/>
      <c r="G7" s="210" t="s">
        <v>81</v>
      </c>
      <c r="H7" s="210" t="s">
        <v>82</v>
      </c>
      <c r="I7" s="210" t="s">
        <v>21</v>
      </c>
      <c r="J7" s="210" t="s">
        <v>83</v>
      </c>
    </row>
    <row r="8" spans="1:10" ht="15">
      <c r="A8" s="210"/>
      <c r="B8" s="210"/>
      <c r="C8" s="210"/>
      <c r="D8" s="212"/>
      <c r="E8" s="218" t="s">
        <v>84</v>
      </c>
      <c r="F8" s="219"/>
      <c r="G8" s="210"/>
      <c r="H8" s="210"/>
      <c r="I8" s="210"/>
      <c r="J8" s="210"/>
    </row>
    <row r="9" spans="1:10" ht="81.75" customHeight="1">
      <c r="A9" s="210"/>
      <c r="B9" s="210"/>
      <c r="C9" s="210"/>
      <c r="D9" s="213"/>
      <c r="E9" s="2" t="s">
        <v>85</v>
      </c>
      <c r="F9" s="2" t="s">
        <v>86</v>
      </c>
      <c r="G9" s="210"/>
      <c r="H9" s="210"/>
      <c r="I9" s="210"/>
      <c r="J9" s="210"/>
    </row>
    <row r="10" spans="1:10" ht="20.25" customHeight="1">
      <c r="A10" s="3" t="s">
        <v>8</v>
      </c>
      <c r="B10" s="3" t="s">
        <v>22</v>
      </c>
      <c r="C10" s="3" t="s">
        <v>87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</row>
    <row r="11" spans="1:11" ht="20.25" customHeight="1">
      <c r="A11" s="207" t="s">
        <v>88</v>
      </c>
      <c r="B11" s="208"/>
      <c r="C11" s="4">
        <f aca="true" t="shared" si="0" ref="C11:J11">SUM(C12:C27)</f>
        <v>147547.92000000004</v>
      </c>
      <c r="D11" s="4">
        <f>SUM(D12:D27)</f>
        <v>68026.92000000001</v>
      </c>
      <c r="E11" s="4">
        <f>SUM(E12:E27)</f>
        <v>2710.0000000000005</v>
      </c>
      <c r="F11" s="5">
        <f>SUM(F12:F27)</f>
        <v>65316.91999999999</v>
      </c>
      <c r="G11" s="4">
        <f t="shared" si="0"/>
        <v>79521</v>
      </c>
      <c r="H11" s="5">
        <f t="shared" si="0"/>
        <v>0</v>
      </c>
      <c r="I11" s="5"/>
      <c r="J11" s="4">
        <f t="shared" si="0"/>
        <v>79521</v>
      </c>
      <c r="K11" s="40"/>
    </row>
    <row r="12" spans="1:10" s="9" customFormat="1" ht="20.25" customHeight="1">
      <c r="A12" s="16" t="s">
        <v>89</v>
      </c>
      <c r="B12" s="17" t="s">
        <v>90</v>
      </c>
      <c r="C12" s="28">
        <f>D12+G12</f>
        <v>6608.34</v>
      </c>
      <c r="D12" s="29">
        <v>1234.3400000000001</v>
      </c>
      <c r="E12" s="29">
        <v>241.9</v>
      </c>
      <c r="F12" s="29">
        <v>992.44</v>
      </c>
      <c r="G12" s="29">
        <v>5374</v>
      </c>
      <c r="H12" s="30"/>
      <c r="I12" s="30"/>
      <c r="J12" s="28">
        <f>G12</f>
        <v>5374</v>
      </c>
    </row>
    <row r="13" spans="1:10" s="9" customFormat="1" ht="20.25" customHeight="1">
      <c r="A13" s="16" t="s">
        <v>91</v>
      </c>
      <c r="B13" s="17" t="s">
        <v>92</v>
      </c>
      <c r="C13" s="28">
        <f aca="true" t="shared" si="1" ref="C13:C27">D13+G13</f>
        <v>11566.04</v>
      </c>
      <c r="D13" s="29">
        <v>6064.04</v>
      </c>
      <c r="E13" s="31">
        <v>169</v>
      </c>
      <c r="F13" s="31">
        <v>5895.04</v>
      </c>
      <c r="G13" s="29">
        <v>5502</v>
      </c>
      <c r="H13" s="30"/>
      <c r="I13" s="30"/>
      <c r="J13" s="28">
        <f aca="true" t="shared" si="2" ref="J13:J27">G13</f>
        <v>5502</v>
      </c>
    </row>
    <row r="14" spans="1:10" s="9" customFormat="1" ht="20.25" customHeight="1">
      <c r="A14" s="16" t="s">
        <v>93</v>
      </c>
      <c r="B14" s="17" t="s">
        <v>94</v>
      </c>
      <c r="C14" s="28">
        <f t="shared" si="1"/>
        <v>7681.530000000001</v>
      </c>
      <c r="D14" s="29">
        <v>3182.53</v>
      </c>
      <c r="E14" s="29">
        <v>232.5</v>
      </c>
      <c r="F14" s="29">
        <v>2950.03</v>
      </c>
      <c r="G14" s="29">
        <v>4499</v>
      </c>
      <c r="H14" s="30"/>
      <c r="I14" s="30"/>
      <c r="J14" s="28">
        <f t="shared" si="2"/>
        <v>4499</v>
      </c>
    </row>
    <row r="15" spans="1:10" s="9" customFormat="1" ht="20.25" customHeight="1">
      <c r="A15" s="16" t="s">
        <v>95</v>
      </c>
      <c r="B15" s="17" t="s">
        <v>96</v>
      </c>
      <c r="C15" s="28">
        <f t="shared" si="1"/>
        <v>17100.27</v>
      </c>
      <c r="D15" s="29">
        <v>14022.27</v>
      </c>
      <c r="E15" s="29">
        <v>189.9</v>
      </c>
      <c r="F15" s="29">
        <v>13832.37</v>
      </c>
      <c r="G15" s="29">
        <v>3078</v>
      </c>
      <c r="H15" s="30"/>
      <c r="I15" s="30"/>
      <c r="J15" s="28">
        <f t="shared" si="2"/>
        <v>3078</v>
      </c>
    </row>
    <row r="16" spans="1:10" s="9" customFormat="1" ht="20.25" customHeight="1">
      <c r="A16" s="16" t="s">
        <v>97</v>
      </c>
      <c r="B16" s="17" t="s">
        <v>98</v>
      </c>
      <c r="C16" s="28">
        <f t="shared" si="1"/>
        <v>11687.130000000001</v>
      </c>
      <c r="D16" s="29">
        <v>6671.13</v>
      </c>
      <c r="E16" s="29">
        <v>95.2</v>
      </c>
      <c r="F16" s="29">
        <v>6575.93</v>
      </c>
      <c r="G16" s="29">
        <v>5016</v>
      </c>
      <c r="H16" s="30"/>
      <c r="I16" s="30"/>
      <c r="J16" s="28">
        <f t="shared" si="2"/>
        <v>5016</v>
      </c>
    </row>
    <row r="17" spans="1:10" s="9" customFormat="1" ht="20.25" customHeight="1">
      <c r="A17" s="16" t="s">
        <v>99</v>
      </c>
      <c r="B17" s="17" t="s">
        <v>100</v>
      </c>
      <c r="C17" s="28">
        <f t="shared" si="1"/>
        <v>16205.17</v>
      </c>
      <c r="D17" s="29">
        <v>10527.17</v>
      </c>
      <c r="E17" s="29">
        <v>115.3</v>
      </c>
      <c r="F17" s="29">
        <v>10411.87</v>
      </c>
      <c r="G17" s="29">
        <v>5678</v>
      </c>
      <c r="H17" s="30"/>
      <c r="I17" s="30"/>
      <c r="J17" s="28">
        <f t="shared" si="2"/>
        <v>5678</v>
      </c>
    </row>
    <row r="18" spans="1:10" s="9" customFormat="1" ht="20.25" customHeight="1">
      <c r="A18" s="16" t="s">
        <v>101</v>
      </c>
      <c r="B18" s="17" t="s">
        <v>102</v>
      </c>
      <c r="C18" s="28">
        <f t="shared" si="1"/>
        <v>19280.07</v>
      </c>
      <c r="D18" s="29">
        <v>14742.07</v>
      </c>
      <c r="E18" s="31">
        <v>306</v>
      </c>
      <c r="F18" s="31">
        <v>14436.07</v>
      </c>
      <c r="G18" s="29">
        <v>4538</v>
      </c>
      <c r="H18" s="30"/>
      <c r="I18" s="30"/>
      <c r="J18" s="28">
        <f t="shared" si="2"/>
        <v>4538</v>
      </c>
    </row>
    <row r="19" spans="1:10" s="9" customFormat="1" ht="20.25" customHeight="1">
      <c r="A19" s="16" t="s">
        <v>103</v>
      </c>
      <c r="B19" s="17" t="s">
        <v>104</v>
      </c>
      <c r="C19" s="28">
        <f t="shared" si="1"/>
        <v>8143.99</v>
      </c>
      <c r="D19" s="29">
        <v>3544.99</v>
      </c>
      <c r="E19" s="29">
        <v>152.7</v>
      </c>
      <c r="F19" s="29">
        <v>3392.29</v>
      </c>
      <c r="G19" s="29">
        <v>4599</v>
      </c>
      <c r="H19" s="30"/>
      <c r="I19" s="30"/>
      <c r="J19" s="28">
        <f t="shared" si="2"/>
        <v>4599</v>
      </c>
    </row>
    <row r="20" spans="1:10" s="9" customFormat="1" ht="20.25" customHeight="1">
      <c r="A20" s="16" t="s">
        <v>105</v>
      </c>
      <c r="B20" s="17" t="s">
        <v>106</v>
      </c>
      <c r="C20" s="28">
        <f t="shared" si="1"/>
        <v>9045.46</v>
      </c>
      <c r="D20" s="29">
        <v>4266.46</v>
      </c>
      <c r="E20" s="29">
        <v>180.8</v>
      </c>
      <c r="F20" s="29">
        <v>4085.66</v>
      </c>
      <c r="G20" s="29">
        <v>4779</v>
      </c>
      <c r="H20" s="30"/>
      <c r="I20" s="30"/>
      <c r="J20" s="28">
        <f t="shared" si="2"/>
        <v>4779</v>
      </c>
    </row>
    <row r="21" spans="1:10" s="9" customFormat="1" ht="20.25" customHeight="1">
      <c r="A21" s="16" t="s">
        <v>107</v>
      </c>
      <c r="B21" s="17" t="s">
        <v>108</v>
      </c>
      <c r="C21" s="28">
        <f t="shared" si="1"/>
        <v>6484.66</v>
      </c>
      <c r="D21" s="29">
        <v>518.6600000000001</v>
      </c>
      <c r="E21" s="29">
        <v>191.8</v>
      </c>
      <c r="F21" s="29">
        <v>326.86</v>
      </c>
      <c r="G21" s="29">
        <v>5966</v>
      </c>
      <c r="H21" s="30"/>
      <c r="I21" s="30"/>
      <c r="J21" s="28">
        <f t="shared" si="2"/>
        <v>5966</v>
      </c>
    </row>
    <row r="22" spans="1:10" s="9" customFormat="1" ht="20.25" customHeight="1">
      <c r="A22" s="16" t="s">
        <v>109</v>
      </c>
      <c r="B22" s="17" t="s">
        <v>110</v>
      </c>
      <c r="C22" s="28">
        <f t="shared" si="1"/>
        <v>6546.24</v>
      </c>
      <c r="D22" s="29">
        <v>692.24</v>
      </c>
      <c r="E22" s="29">
        <v>229.9</v>
      </c>
      <c r="F22" s="29">
        <v>462.34</v>
      </c>
      <c r="G22" s="29">
        <v>5854</v>
      </c>
      <c r="H22" s="30"/>
      <c r="I22" s="30"/>
      <c r="J22" s="28">
        <f t="shared" si="2"/>
        <v>5854</v>
      </c>
    </row>
    <row r="23" spans="1:10" s="9" customFormat="1" ht="20.25" customHeight="1">
      <c r="A23" s="16" t="s">
        <v>111</v>
      </c>
      <c r="B23" s="17" t="s">
        <v>112</v>
      </c>
      <c r="C23" s="28">
        <f t="shared" si="1"/>
        <v>5159.2</v>
      </c>
      <c r="D23" s="29">
        <v>311.2</v>
      </c>
      <c r="E23" s="29">
        <v>92</v>
      </c>
      <c r="F23" s="29">
        <v>219.2</v>
      </c>
      <c r="G23" s="29">
        <v>4848</v>
      </c>
      <c r="H23" s="30"/>
      <c r="I23" s="30"/>
      <c r="J23" s="28">
        <f t="shared" si="2"/>
        <v>4848</v>
      </c>
    </row>
    <row r="24" spans="1:10" s="9" customFormat="1" ht="20.25" customHeight="1">
      <c r="A24" s="16" t="s">
        <v>113</v>
      </c>
      <c r="B24" s="17" t="s">
        <v>114</v>
      </c>
      <c r="C24" s="28">
        <f t="shared" si="1"/>
        <v>5373.83</v>
      </c>
      <c r="D24" s="29">
        <v>463.83</v>
      </c>
      <c r="E24" s="29">
        <v>134.5</v>
      </c>
      <c r="F24" s="29">
        <v>329.33</v>
      </c>
      <c r="G24" s="29">
        <v>4910</v>
      </c>
      <c r="H24" s="30"/>
      <c r="I24" s="30"/>
      <c r="J24" s="28">
        <f t="shared" si="2"/>
        <v>4910</v>
      </c>
    </row>
    <row r="25" spans="1:10" s="9" customFormat="1" ht="20.25" customHeight="1">
      <c r="A25" s="16" t="s">
        <v>115</v>
      </c>
      <c r="B25" s="17" t="s">
        <v>116</v>
      </c>
      <c r="C25" s="28">
        <f t="shared" si="1"/>
        <v>5736.57</v>
      </c>
      <c r="D25" s="29">
        <v>614.5699999999999</v>
      </c>
      <c r="E25" s="29">
        <v>152.8</v>
      </c>
      <c r="F25" s="29">
        <v>461.77</v>
      </c>
      <c r="G25" s="29">
        <v>5122</v>
      </c>
      <c r="H25" s="30"/>
      <c r="I25" s="30"/>
      <c r="J25" s="28">
        <f t="shared" si="2"/>
        <v>5122</v>
      </c>
    </row>
    <row r="26" spans="1:10" s="9" customFormat="1" ht="20.25" customHeight="1">
      <c r="A26" s="16" t="s">
        <v>117</v>
      </c>
      <c r="B26" s="17" t="s">
        <v>118</v>
      </c>
      <c r="C26" s="28">
        <f t="shared" si="1"/>
        <v>5451.04</v>
      </c>
      <c r="D26" s="29">
        <v>591.04</v>
      </c>
      <c r="E26" s="29">
        <v>130.9</v>
      </c>
      <c r="F26" s="29">
        <v>460.14</v>
      </c>
      <c r="G26" s="29">
        <v>4860</v>
      </c>
      <c r="H26" s="30"/>
      <c r="I26" s="30"/>
      <c r="J26" s="28">
        <f t="shared" si="2"/>
        <v>4860</v>
      </c>
    </row>
    <row r="27" spans="1:10" s="9" customFormat="1" ht="20.25" customHeight="1">
      <c r="A27" s="16" t="s">
        <v>119</v>
      </c>
      <c r="B27" s="17" t="s">
        <v>120</v>
      </c>
      <c r="C27" s="28">
        <f t="shared" si="1"/>
        <v>5478.38</v>
      </c>
      <c r="D27" s="29">
        <v>580.38</v>
      </c>
      <c r="E27" s="29">
        <v>94.8</v>
      </c>
      <c r="F27" s="29">
        <v>485.58</v>
      </c>
      <c r="G27" s="29">
        <v>4898</v>
      </c>
      <c r="H27" s="30"/>
      <c r="I27" s="30"/>
      <c r="J27" s="28">
        <f t="shared" si="2"/>
        <v>4898</v>
      </c>
    </row>
  </sheetData>
  <sheetProtection/>
  <mergeCells count="18">
    <mergeCell ref="J7:J9"/>
    <mergeCell ref="A1:B1"/>
    <mergeCell ref="C1:J1"/>
    <mergeCell ref="A2:B2"/>
    <mergeCell ref="C2:J2"/>
    <mergeCell ref="A4:J4"/>
    <mergeCell ref="A5:J5"/>
    <mergeCell ref="E8:F8"/>
    <mergeCell ref="A11:B11"/>
    <mergeCell ref="A6:J6"/>
    <mergeCell ref="A7:A9"/>
    <mergeCell ref="B7:B9"/>
    <mergeCell ref="C7:C9"/>
    <mergeCell ref="D7:D9"/>
    <mergeCell ref="E7:F7"/>
    <mergeCell ref="G7:G9"/>
    <mergeCell ref="H7:H9"/>
    <mergeCell ref="I7:I9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ASEAN</cp:lastModifiedBy>
  <cp:lastPrinted>2024-01-15T03:16:45Z</cp:lastPrinted>
  <dcterms:created xsi:type="dcterms:W3CDTF">2020-02-26T09:22:04Z</dcterms:created>
  <dcterms:modified xsi:type="dcterms:W3CDTF">2024-01-15T06:54:09Z</dcterms:modified>
  <cp:category/>
  <cp:version/>
  <cp:contentType/>
  <cp:contentStatus/>
</cp:coreProperties>
</file>